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0" yWindow="135" windowWidth="10410" windowHeight="7125" tabRatio="881" firstSheet="8" activeTab="8"/>
  </bookViews>
  <sheets>
    <sheet name="３-1　極早生標準技術" sheetId="96" state="hidden" r:id="rId1"/>
    <sheet name="３-2-1　早生標準技術" sheetId="100" state="hidden" r:id="rId2"/>
    <sheet name="３-2-2　早生マルチ標準技術" sheetId="108" state="hidden" r:id="rId3"/>
    <sheet name="３-3-1　いしじ標準技術" sheetId="114" state="hidden" r:id="rId4"/>
    <sheet name="３-3-2　いしじマルチ標準技術" sheetId="119" state="hidden" r:id="rId5"/>
    <sheet name="３-4　レモン標準技術" sheetId="135" state="hidden" r:id="rId6"/>
    <sheet name="３-5　はるみ標準技術" sheetId="89" state="hidden" r:id="rId7"/>
    <sheet name="３-6　はっさく標準技術" sheetId="88" state="hidden" r:id="rId8"/>
    <sheet name="１　対象経営の概要，２　前提条件" sheetId="137" r:id="rId9"/>
    <sheet name="３　はるか標準技術" sheetId="126" r:id="rId10"/>
    <sheet name="３-8　不知火標準技術" sheetId="129" state="hidden" r:id="rId11"/>
    <sheet name="４　経営収支" sheetId="22" r:id="rId12"/>
    <sheet name="５-1　極早生作業時間" sheetId="97" state="hidden" r:id="rId13"/>
    <sheet name="５-2-1　早生作業時間" sheetId="101" state="hidden" r:id="rId14"/>
    <sheet name="５-2-2　早生マルチ作業時間" sheetId="106" state="hidden" r:id="rId15"/>
    <sheet name="５-3-1　いしじ作業時間" sheetId="112" state="hidden" r:id="rId16"/>
    <sheet name="５-3-2　いしじマルチ作業時間" sheetId="117" state="hidden" r:id="rId17"/>
    <sheet name="５-4　レモン作業時間" sheetId="120" state="hidden" r:id="rId18"/>
    <sheet name="５-5　はるみ作業時間" sheetId="124" state="hidden" r:id="rId19"/>
    <sheet name="５-6　はっさく作業時間" sheetId="90" state="hidden" r:id="rId20"/>
    <sheet name="５　はるか作業時間" sheetId="125" r:id="rId21"/>
    <sheet name="５-8　不知火作業時間" sheetId="130" state="hidden" r:id="rId22"/>
    <sheet name="６　固定資本装備と減価償却費" sheetId="30" r:id="rId23"/>
    <sheet name="７-1　極早生部門収支" sheetId="98" state="hidden" r:id="rId24"/>
    <sheet name="８-1　極早生算出基礎" sheetId="99" state="hidden" r:id="rId25"/>
    <sheet name="７-2-1　早生部門収支" sheetId="102" state="hidden" r:id="rId26"/>
    <sheet name="８-2-1　早生算出基礎" sheetId="103" state="hidden" r:id="rId27"/>
    <sheet name="７-2-2　早生マルチ部門収支" sheetId="104" state="hidden" r:id="rId28"/>
    <sheet name="８-2-2　早生マルチ算出基礎" sheetId="105" state="hidden" r:id="rId29"/>
    <sheet name="７-3-1　いしじ部門収支" sheetId="111" state="hidden" r:id="rId30"/>
    <sheet name="８-3　いしじ算出基礎" sheetId="110" state="hidden" r:id="rId31"/>
    <sheet name="７-3-2　いしじマルチ部門収支" sheetId="136" state="hidden" r:id="rId32"/>
    <sheet name="８-3-2　いしじマルチ算出基礎" sheetId="115" state="hidden" r:id="rId33"/>
    <sheet name="７-4　レモン部門収支" sheetId="121" state="hidden" r:id="rId34"/>
    <sheet name="８-4　レモン算出基礎" sheetId="122" state="hidden" r:id="rId35"/>
    <sheet name="７-5　はるみ部門収支" sheetId="94" state="hidden" r:id="rId36"/>
    <sheet name="８-5　はるみ算出基礎" sheetId="95" state="hidden" r:id="rId37"/>
    <sheet name="７-6　はっさく部門収支 (2)" sheetId="92" state="hidden" r:id="rId38"/>
    <sheet name="８-6　はっさく算出基礎" sheetId="93" state="hidden" r:id="rId39"/>
    <sheet name="7　はるか部門収支" sheetId="127" r:id="rId40"/>
    <sheet name="8　はるか算出基礎" sheetId="128" r:id="rId41"/>
    <sheet name="７-8　不知火部門収支" sheetId="131" state="hidden" r:id="rId42"/>
    <sheet name="８-8　不知火算出基礎" sheetId="132" state="hidden" r:id="rId43"/>
    <sheet name="9-1極早生単価" sheetId="66" state="hidden" r:id="rId44"/>
    <sheet name="9-2早生単価" sheetId="67" state="hidden" r:id="rId45"/>
    <sheet name="9-3いしじ単価" sheetId="65" state="hidden" r:id="rId46"/>
    <sheet name="9-4レモン単価" sheetId="64" state="hidden" r:id="rId47"/>
    <sheet name="9-5はるみ単価" sheetId="68" state="hidden" r:id="rId48"/>
    <sheet name="9-6はっさく単価" sheetId="42" state="hidden" r:id="rId49"/>
    <sheet name="9　はるか単価" sheetId="69" r:id="rId50"/>
    <sheet name="5作業時間" sheetId="51" state="hidden" r:id="rId51"/>
    <sheet name="9-8不知火単価" sheetId="70" state="hidden" r:id="rId52"/>
  </sheets>
  <externalReferences>
    <externalReference r:id="rId53"/>
    <externalReference r:id="rId54"/>
    <externalReference r:id="rId55"/>
    <externalReference r:id="rId56"/>
  </externalReferences>
  <definedNames>
    <definedName name="_a1" localSheetId="8" hidden="1">#REF!</definedName>
    <definedName name="_a1" localSheetId="9" hidden="1">#REF!</definedName>
    <definedName name="_a1" localSheetId="0" hidden="1">#REF!</definedName>
    <definedName name="_a1" localSheetId="1" hidden="1">#REF!</definedName>
    <definedName name="_a1" localSheetId="2" hidden="1">#REF!</definedName>
    <definedName name="_a1" localSheetId="3" hidden="1">#REF!</definedName>
    <definedName name="_a1" localSheetId="4" hidden="1">#REF!</definedName>
    <definedName name="_a1" localSheetId="5" hidden="1">#REF!</definedName>
    <definedName name="_a1" localSheetId="6" hidden="1">#REF!</definedName>
    <definedName name="_a1" localSheetId="7" hidden="1">#REF!</definedName>
    <definedName name="_a1" localSheetId="10" hidden="1">#REF!</definedName>
    <definedName name="_a1" localSheetId="20" hidden="1">#REF!</definedName>
    <definedName name="_a1" localSheetId="12" hidden="1">#REF!</definedName>
    <definedName name="_a1" localSheetId="13" hidden="1">#REF!</definedName>
    <definedName name="_a1" localSheetId="14" hidden="1">#REF!</definedName>
    <definedName name="_a1" localSheetId="15" hidden="1">#REF!</definedName>
    <definedName name="_a1" localSheetId="16" hidden="1">#REF!</definedName>
    <definedName name="_a1" localSheetId="17" hidden="1">#REF!</definedName>
    <definedName name="_a1" localSheetId="18" hidden="1">#REF!</definedName>
    <definedName name="_a1" localSheetId="19" hidden="1">#REF!</definedName>
    <definedName name="_a1" localSheetId="21" hidden="1">#REF!</definedName>
    <definedName name="_a1" localSheetId="39" hidden="1">#REF!</definedName>
    <definedName name="_a1" localSheetId="23" hidden="1">#REF!</definedName>
    <definedName name="_a1" localSheetId="25" hidden="1">#REF!</definedName>
    <definedName name="_a1" localSheetId="27" hidden="1">#REF!</definedName>
    <definedName name="_a1" localSheetId="29" hidden="1">#REF!</definedName>
    <definedName name="_a1" localSheetId="31" hidden="1">#REF!</definedName>
    <definedName name="_a1" localSheetId="33" hidden="1">#REF!</definedName>
    <definedName name="_a1" localSheetId="35" hidden="1">#REF!</definedName>
    <definedName name="_a1" localSheetId="37" hidden="1">#REF!</definedName>
    <definedName name="_a1" localSheetId="41" hidden="1">#REF!</definedName>
    <definedName name="_a1" localSheetId="40" hidden="1">#REF!</definedName>
    <definedName name="_a1" localSheetId="24" hidden="1">#REF!</definedName>
    <definedName name="_a1" localSheetId="26" hidden="1">#REF!</definedName>
    <definedName name="_a1" localSheetId="28" hidden="1">#REF!</definedName>
    <definedName name="_a1" localSheetId="30" hidden="1">#REF!</definedName>
    <definedName name="_a1" localSheetId="32" hidden="1">#REF!</definedName>
    <definedName name="_a1" localSheetId="34" hidden="1">#REF!</definedName>
    <definedName name="_a1" localSheetId="36" hidden="1">#REF!</definedName>
    <definedName name="_a1" localSheetId="38" hidden="1">#REF!</definedName>
    <definedName name="_a1" localSheetId="42" hidden="1">#REF!</definedName>
    <definedName name="_a1" hidden="1">#REF!</definedName>
    <definedName name="_a2" localSheetId="8" hidden="1">#REF!</definedName>
    <definedName name="_a2" localSheetId="9" hidden="1">#REF!</definedName>
    <definedName name="_a2" localSheetId="0" hidden="1">#REF!</definedName>
    <definedName name="_a2" localSheetId="1" hidden="1">#REF!</definedName>
    <definedName name="_a2" localSheetId="2" hidden="1">#REF!</definedName>
    <definedName name="_a2" localSheetId="3" hidden="1">#REF!</definedName>
    <definedName name="_a2" localSheetId="4" hidden="1">#REF!</definedName>
    <definedName name="_a2" localSheetId="5" hidden="1">#REF!</definedName>
    <definedName name="_a2" localSheetId="6" hidden="1">#REF!</definedName>
    <definedName name="_a2" localSheetId="7" hidden="1">#REF!</definedName>
    <definedName name="_a2" localSheetId="10" hidden="1">#REF!</definedName>
    <definedName name="_a2" localSheetId="20" hidden="1">#REF!</definedName>
    <definedName name="_a2" localSheetId="12" hidden="1">#REF!</definedName>
    <definedName name="_a2" localSheetId="13" hidden="1">#REF!</definedName>
    <definedName name="_a2" localSheetId="14" hidden="1">#REF!</definedName>
    <definedName name="_a2" localSheetId="15" hidden="1">#REF!</definedName>
    <definedName name="_a2" localSheetId="16" hidden="1">#REF!</definedName>
    <definedName name="_a2" localSheetId="18" hidden="1">#REF!</definedName>
    <definedName name="_a2" localSheetId="19" hidden="1">#REF!</definedName>
    <definedName name="_a2" localSheetId="21" hidden="1">#REF!</definedName>
    <definedName name="_a2" localSheetId="39" hidden="1">#REF!</definedName>
    <definedName name="_a2" localSheetId="23" hidden="1">#REF!</definedName>
    <definedName name="_a2" localSheetId="25" hidden="1">#REF!</definedName>
    <definedName name="_a2" localSheetId="27" hidden="1">#REF!</definedName>
    <definedName name="_a2" localSheetId="29" hidden="1">#REF!</definedName>
    <definedName name="_a2" localSheetId="31" hidden="1">#REF!</definedName>
    <definedName name="_a2" localSheetId="35" hidden="1">#REF!</definedName>
    <definedName name="_a2" localSheetId="37" hidden="1">#REF!</definedName>
    <definedName name="_a2" localSheetId="41" hidden="1">#REF!</definedName>
    <definedName name="_a2" localSheetId="40" hidden="1">#REF!</definedName>
    <definedName name="_a2" localSheetId="24" hidden="1">#REF!</definedName>
    <definedName name="_a2" localSheetId="26" hidden="1">#REF!</definedName>
    <definedName name="_a2" localSheetId="28" hidden="1">#REF!</definedName>
    <definedName name="_a2" localSheetId="30" hidden="1">#REF!</definedName>
    <definedName name="_a2" localSheetId="32" hidden="1">#REF!</definedName>
    <definedName name="_a2" localSheetId="36" hidden="1">#REF!</definedName>
    <definedName name="_a2" localSheetId="38" hidden="1">#REF!</definedName>
    <definedName name="_a2" localSheetId="42" hidden="1">#REF!</definedName>
    <definedName name="_a2" hidden="1">#REF!</definedName>
    <definedName name="_a3" localSheetId="8" hidden="1">#REF!</definedName>
    <definedName name="_a3" localSheetId="9" hidden="1">#REF!</definedName>
    <definedName name="_a3" localSheetId="2" hidden="1">#REF!</definedName>
    <definedName name="_a3" localSheetId="3" hidden="1">#REF!</definedName>
    <definedName name="_a3" localSheetId="4" hidden="1">#REF!</definedName>
    <definedName name="_a3" localSheetId="5" hidden="1">#REF!</definedName>
    <definedName name="_a3" localSheetId="6" hidden="1">#REF!</definedName>
    <definedName name="_a3" localSheetId="7" hidden="1">#REF!</definedName>
    <definedName name="_a3" localSheetId="10" hidden="1">#REF!</definedName>
    <definedName name="_a3" localSheetId="20" hidden="1">#REF!</definedName>
    <definedName name="_a3" localSheetId="14" hidden="1">#REF!</definedName>
    <definedName name="_a3" localSheetId="15" hidden="1">#REF!</definedName>
    <definedName name="_a3" localSheetId="16" hidden="1">#REF!</definedName>
    <definedName name="_a3" localSheetId="18" hidden="1">#REF!</definedName>
    <definedName name="_a3" localSheetId="19" hidden="1">#REF!</definedName>
    <definedName name="_a3" localSheetId="21" hidden="1">#REF!</definedName>
    <definedName name="_a3" localSheetId="39" hidden="1">#REF!</definedName>
    <definedName name="_a3" localSheetId="27" hidden="1">#REF!</definedName>
    <definedName name="_a3" localSheetId="29" hidden="1">#REF!</definedName>
    <definedName name="_a3" localSheetId="31" hidden="1">#REF!</definedName>
    <definedName name="_a3" localSheetId="35" hidden="1">#REF!</definedName>
    <definedName name="_a3" localSheetId="37" hidden="1">#REF!</definedName>
    <definedName name="_a3" localSheetId="41" hidden="1">#REF!</definedName>
    <definedName name="_a3" localSheetId="40" hidden="1">#REF!</definedName>
    <definedName name="_a3" localSheetId="28" hidden="1">#REF!</definedName>
    <definedName name="_a3" localSheetId="30" hidden="1">#REF!</definedName>
    <definedName name="_a3" localSheetId="32" hidden="1">#REF!</definedName>
    <definedName name="_a3" localSheetId="36" hidden="1">#REF!</definedName>
    <definedName name="_a3" localSheetId="38" hidden="1">#REF!</definedName>
    <definedName name="_a3" localSheetId="42" hidden="1">#REF!</definedName>
    <definedName name="_a3" hidden="1">#REF!</definedName>
    <definedName name="_a4" localSheetId="5" hidden="1">#REF!</definedName>
    <definedName name="_a4" localSheetId="6" hidden="1">#REF!</definedName>
    <definedName name="_a4" localSheetId="31" hidden="1">#REF!</definedName>
    <definedName name="_a4" localSheetId="35" hidden="1">#REF!</definedName>
    <definedName name="_a4" localSheetId="37" hidden="1">#REF!</definedName>
    <definedName name="_a4" localSheetId="36" hidden="1">#REF!</definedName>
    <definedName name="_a4" hidden="1">#REF!</definedName>
    <definedName name="_a5" localSheetId="5" hidden="1">#REF!</definedName>
    <definedName name="_a5" localSheetId="6" hidden="1">#REF!</definedName>
    <definedName name="_a5" localSheetId="31" hidden="1">#REF!</definedName>
    <definedName name="_a5" localSheetId="35" hidden="1">#REF!</definedName>
    <definedName name="_a5" localSheetId="37" hidden="1">#REF!</definedName>
    <definedName name="_a5" localSheetId="36" hidden="1">#REF!</definedName>
    <definedName name="_a5" hidden="1">#REF!</definedName>
    <definedName name="_a6" localSheetId="5" hidden="1">#REF!</definedName>
    <definedName name="_a6" localSheetId="6" hidden="1">#REF!</definedName>
    <definedName name="_a6" localSheetId="31" hidden="1">#REF!</definedName>
    <definedName name="_a6" localSheetId="35" hidden="1">#REF!</definedName>
    <definedName name="_a6" localSheetId="37" hidden="1">#REF!</definedName>
    <definedName name="_a6" localSheetId="36" hidden="1">#REF!</definedName>
    <definedName name="_a6" hidden="1">#REF!</definedName>
    <definedName name="_a7" localSheetId="5" hidden="1">#REF!</definedName>
    <definedName name="_a7" localSheetId="6" hidden="1">#REF!</definedName>
    <definedName name="_a7" localSheetId="31" hidden="1">#REF!</definedName>
    <definedName name="_a7" localSheetId="35" hidden="1">#REF!</definedName>
    <definedName name="_a7" localSheetId="37" hidden="1">#REF!</definedName>
    <definedName name="_a7" localSheetId="36" hidden="1">#REF!</definedName>
    <definedName name="_a7" hidden="1">#REF!</definedName>
    <definedName name="aaa" localSheetId="5" hidden="1">#REF!</definedName>
    <definedName name="aaa" localSheetId="6" hidden="1">#REF!</definedName>
    <definedName name="aaa" localSheetId="31" hidden="1">#REF!</definedName>
    <definedName name="aaa" localSheetId="35" hidden="1">#REF!</definedName>
    <definedName name="aaa" localSheetId="37" hidden="1">#REF!</definedName>
    <definedName name="aaa" localSheetId="36" hidden="1">#REF!</definedName>
    <definedName name="aaa" hidden="1">#REF!</definedName>
    <definedName name="bbb" localSheetId="5" hidden="1">#REF!</definedName>
    <definedName name="bbb" localSheetId="6" hidden="1">#REF!</definedName>
    <definedName name="bbb" localSheetId="31" hidden="1">#REF!</definedName>
    <definedName name="bbb" localSheetId="35" hidden="1">#REF!</definedName>
    <definedName name="bbb" localSheetId="37" hidden="1">#REF!</definedName>
    <definedName name="bbb" localSheetId="36" hidden="1">#REF!</definedName>
    <definedName name="bbb" hidden="1">#REF!</definedName>
    <definedName name="ccc" localSheetId="5" hidden="1">#REF!</definedName>
    <definedName name="ccc" localSheetId="6" hidden="1">#REF!</definedName>
    <definedName name="ccc" localSheetId="31" hidden="1">#REF!</definedName>
    <definedName name="ccc" localSheetId="35" hidden="1">#REF!</definedName>
    <definedName name="ccc" localSheetId="37" hidden="1">#REF!</definedName>
    <definedName name="ccc" localSheetId="36" hidden="1">#REF!</definedName>
    <definedName name="ccc" hidden="1">#REF!</definedName>
    <definedName name="ddd" localSheetId="5" hidden="1">#REF!</definedName>
    <definedName name="ddd" localSheetId="6" hidden="1">#REF!</definedName>
    <definedName name="ddd" localSheetId="31" hidden="1">#REF!</definedName>
    <definedName name="ddd" localSheetId="35" hidden="1">#REF!</definedName>
    <definedName name="ddd" localSheetId="37" hidden="1">#REF!</definedName>
    <definedName name="ddd" localSheetId="36" hidden="1">#REF!</definedName>
    <definedName name="ddd" hidden="1">#REF!</definedName>
    <definedName name="eee" localSheetId="5" hidden="1">#REF!</definedName>
    <definedName name="eee" localSheetId="6" hidden="1">#REF!</definedName>
    <definedName name="eee" localSheetId="31" hidden="1">#REF!</definedName>
    <definedName name="eee" localSheetId="35" hidden="1">#REF!</definedName>
    <definedName name="eee" localSheetId="37" hidden="1">#REF!</definedName>
    <definedName name="eee" localSheetId="36" hidden="1">#REF!</definedName>
    <definedName name="eee" hidden="1">#REF!</definedName>
    <definedName name="fff" localSheetId="5" hidden="1">#REF!</definedName>
    <definedName name="fff" localSheetId="6" hidden="1">#REF!</definedName>
    <definedName name="fff" localSheetId="31" hidden="1">#REF!</definedName>
    <definedName name="fff" localSheetId="35" hidden="1">#REF!</definedName>
    <definedName name="fff" localSheetId="37" hidden="1">#REF!</definedName>
    <definedName name="fff" localSheetId="36" hidden="1">#REF!</definedName>
    <definedName name="fff" hidden="1">#REF!</definedName>
    <definedName name="ggg" localSheetId="5" hidden="1">#REF!</definedName>
    <definedName name="ggg" localSheetId="6" hidden="1">#REF!</definedName>
    <definedName name="ggg" localSheetId="31" hidden="1">#REF!</definedName>
    <definedName name="ggg" localSheetId="35" hidden="1">#REF!</definedName>
    <definedName name="ggg" localSheetId="37" hidden="1">#REF!</definedName>
    <definedName name="ggg" localSheetId="36" hidden="1">#REF!</definedName>
    <definedName name="ggg" hidden="1">#REF!</definedName>
    <definedName name="hhh" localSheetId="5" hidden="1">#REF!</definedName>
    <definedName name="hhh" localSheetId="6" hidden="1">#REF!</definedName>
    <definedName name="hhh" localSheetId="31" hidden="1">#REF!</definedName>
    <definedName name="hhh" localSheetId="35" hidden="1">#REF!</definedName>
    <definedName name="hhh" localSheetId="37" hidden="1">#REF!</definedName>
    <definedName name="hhh" localSheetId="36" hidden="1">#REF!</definedName>
    <definedName name="hhh" hidden="1">#REF!</definedName>
    <definedName name="_xlnm.Print_Area" localSheetId="11">'４　経営収支'!$A$1:$N$38</definedName>
    <definedName name="_xlnm.Print_Area" localSheetId="20">'５　はるか作業時間'!$A$1:$AN$38</definedName>
    <definedName name="_xlnm.Print_Area" localSheetId="12">'５-1　極早生作業時間'!$A$1:$AN$51</definedName>
    <definedName name="_xlnm.Print_Area" localSheetId="13">'５-2-1　早生作業時間'!$A$1:$AN$51</definedName>
    <definedName name="_xlnm.Print_Area" localSheetId="14">'５-2-2　早生マルチ作業時間'!$A$1:$AN$51</definedName>
    <definedName name="_xlnm.Print_Area" localSheetId="15">'５-3-1　いしじ作業時間'!$A$1:$AN$51</definedName>
    <definedName name="_xlnm.Print_Area" localSheetId="16">'５-3-2　いしじマルチ作業時間'!$A$1:$AN$51</definedName>
    <definedName name="_xlnm.Print_Area" localSheetId="17">'５-4　レモン作業時間'!$A$1:$AN$51</definedName>
    <definedName name="_xlnm.Print_Area" localSheetId="18">'５-5　はるみ作業時間'!$A$1:$AN$51</definedName>
    <definedName name="_xlnm.Print_Area" localSheetId="19">'５-6　はっさく作業時間'!$A$1:$AN$51</definedName>
    <definedName name="_xlnm.Print_Area" localSheetId="21">'５-8　不知火作業時間'!$A$1:$AN$51</definedName>
    <definedName name="_xlnm.Print_Area" localSheetId="22">'６　固定資本装備と減価償却費'!$1:$22</definedName>
    <definedName name="_xlnm.Print_Area" localSheetId="39">'7　はるか部門収支'!$A$1:$S$38</definedName>
    <definedName name="_xlnm.Print_Area" localSheetId="23">'７-1　極早生部門収支'!$A$1:$S$45</definedName>
    <definedName name="_xlnm.Print_Area" localSheetId="25">'７-2-1　早生部門収支'!$A$1:$S$45</definedName>
    <definedName name="_xlnm.Print_Area" localSheetId="27">'７-2-2　早生マルチ部門収支'!$A$1:$S$45</definedName>
    <definedName name="_xlnm.Print_Area" localSheetId="29">'７-3-1　いしじ部門収支'!$A$1:$S$45</definedName>
    <definedName name="_xlnm.Print_Area" localSheetId="31">'７-3-2　いしじマルチ部門収支'!$A$1:$S$45</definedName>
    <definedName name="_xlnm.Print_Area" localSheetId="33">'７-4　レモン部門収支'!$A$1:$S$45</definedName>
    <definedName name="_xlnm.Print_Area" localSheetId="35">'７-5　はるみ部門収支'!$A$1:$S$45</definedName>
    <definedName name="_xlnm.Print_Area" localSheetId="37">'７-6　はっさく部門収支 (2)'!$A$1:$S$45</definedName>
    <definedName name="_xlnm.Print_Area" localSheetId="41">'７-8　不知火部門収支'!$A$1:$S$45</definedName>
    <definedName name="_xlnm.Print_Area" localSheetId="40">'8　はるか算出基礎'!$A$1:$V$57</definedName>
    <definedName name="_xlnm.Print_Area" localSheetId="36">'８-5　はるみ算出基礎'!$A$1:$V$57</definedName>
    <definedName name="_xlnm.Print_Area" localSheetId="38">'８-6　はっさく算出基礎'!$A$1:$V$57</definedName>
    <definedName name="_xlnm.Print_Area" localSheetId="42">'８-8　不知火算出基礎'!$A$1:$V$57</definedName>
    <definedName name="simizu" localSheetId="8" hidden="1">#REF!</definedName>
    <definedName name="simizu" localSheetId="9" hidden="1">#REF!</definedName>
    <definedName name="simizu" localSheetId="0" hidden="1">#REF!</definedName>
    <definedName name="simizu" localSheetId="1" hidden="1">#REF!</definedName>
    <definedName name="simizu" localSheetId="2" hidden="1">#REF!</definedName>
    <definedName name="simizu" localSheetId="3" hidden="1">#REF!</definedName>
    <definedName name="simizu" localSheetId="4" hidden="1">#REF!</definedName>
    <definedName name="simizu" localSheetId="5" hidden="1">#REF!</definedName>
    <definedName name="simizu" localSheetId="6" hidden="1">#REF!</definedName>
    <definedName name="simizu" localSheetId="7" hidden="1">#REF!</definedName>
    <definedName name="simizu" localSheetId="10" hidden="1">#REF!</definedName>
    <definedName name="simizu" localSheetId="20" hidden="1">#REF!</definedName>
    <definedName name="simizu" localSheetId="12" hidden="1">#REF!</definedName>
    <definedName name="simizu" localSheetId="13" hidden="1">#REF!</definedName>
    <definedName name="simizu" localSheetId="14" hidden="1">#REF!</definedName>
    <definedName name="simizu" localSheetId="15" hidden="1">#REF!</definedName>
    <definedName name="simizu" localSheetId="16" hidden="1">#REF!</definedName>
    <definedName name="simizu" localSheetId="17" hidden="1">#REF!</definedName>
    <definedName name="simizu" localSheetId="18" hidden="1">#REF!</definedName>
    <definedName name="simizu" localSheetId="19" hidden="1">#REF!</definedName>
    <definedName name="simizu" localSheetId="21" hidden="1">#REF!</definedName>
    <definedName name="simizu" localSheetId="39" hidden="1">#REF!</definedName>
    <definedName name="simizu" localSheetId="23" hidden="1">#REF!</definedName>
    <definedName name="simizu" localSheetId="25" hidden="1">#REF!</definedName>
    <definedName name="simizu" localSheetId="27" hidden="1">#REF!</definedName>
    <definedName name="simizu" localSheetId="29" hidden="1">#REF!</definedName>
    <definedName name="simizu" localSheetId="31" hidden="1">#REF!</definedName>
    <definedName name="simizu" localSheetId="33" hidden="1">#REF!</definedName>
    <definedName name="simizu" localSheetId="35" hidden="1">#REF!</definedName>
    <definedName name="simizu" localSheetId="37" hidden="1">#REF!</definedName>
    <definedName name="simizu" localSheetId="41" hidden="1">#REF!</definedName>
    <definedName name="simizu" localSheetId="40" hidden="1">#REF!</definedName>
    <definedName name="simizu" localSheetId="24" hidden="1">#REF!</definedName>
    <definedName name="simizu" localSheetId="26" hidden="1">#REF!</definedName>
    <definedName name="simizu" localSheetId="28" hidden="1">#REF!</definedName>
    <definedName name="simizu" localSheetId="30" hidden="1">#REF!</definedName>
    <definedName name="simizu" localSheetId="32" hidden="1">#REF!</definedName>
    <definedName name="simizu" localSheetId="34" hidden="1">#REF!</definedName>
    <definedName name="simizu" localSheetId="36" hidden="1">#REF!</definedName>
    <definedName name="simizu" localSheetId="38" hidden="1">#REF!</definedName>
    <definedName name="simizu" localSheetId="42" hidden="1">#REF!</definedName>
    <definedName name="simizu" hidden="1">#REF!</definedName>
  </definedNames>
  <calcPr calcId="145621"/>
</workbook>
</file>

<file path=xl/calcChain.xml><?xml version="1.0" encoding="utf-8"?>
<calcChain xmlns="http://schemas.openxmlformats.org/spreadsheetml/2006/main">
  <c r="I8" i="30" l="1"/>
  <c r="AN18" i="125" l="1"/>
  <c r="N44" i="128" l="1"/>
  <c r="P11" i="127"/>
  <c r="N18" i="137" l="1"/>
  <c r="J36" i="128" l="1"/>
  <c r="J35" i="128"/>
  <c r="N36" i="128"/>
  <c r="N35" i="128"/>
  <c r="I18" i="30" l="1"/>
  <c r="K18" i="30"/>
  <c r="L18" i="30" l="1"/>
  <c r="N18" i="30" s="1"/>
  <c r="P18" i="30" s="1"/>
  <c r="C39" i="130"/>
  <c r="C26" i="125"/>
  <c r="C39" i="90"/>
  <c r="C39" i="124"/>
  <c r="C39" i="120"/>
  <c r="C39" i="117"/>
  <c r="C39" i="112"/>
  <c r="C39" i="106"/>
  <c r="C39" i="101"/>
  <c r="C39" i="97"/>
  <c r="P36" i="131"/>
  <c r="P35" i="131"/>
  <c r="P34" i="131"/>
  <c r="P30" i="131"/>
  <c r="P27" i="131"/>
  <c r="P26" i="131"/>
  <c r="P25" i="131"/>
  <c r="P24" i="131"/>
  <c r="P21" i="131"/>
  <c r="P20" i="131"/>
  <c r="P19" i="131"/>
  <c r="P18" i="131"/>
  <c r="P17" i="131"/>
  <c r="P32" i="127"/>
  <c r="P31" i="127"/>
  <c r="P30" i="127"/>
  <c r="P26" i="127"/>
  <c r="P23" i="127"/>
  <c r="P22" i="127"/>
  <c r="P21" i="127"/>
  <c r="P20" i="127"/>
  <c r="P17" i="127"/>
  <c r="P16" i="127"/>
  <c r="P15" i="127"/>
  <c r="P14" i="127"/>
  <c r="P13" i="127"/>
  <c r="P36" i="92"/>
  <c r="P35" i="92"/>
  <c r="P34" i="92"/>
  <c r="P30" i="92"/>
  <c r="P27" i="92"/>
  <c r="P26" i="92"/>
  <c r="P25" i="92"/>
  <c r="P24" i="92"/>
  <c r="P21" i="92"/>
  <c r="P20" i="92"/>
  <c r="P19" i="92"/>
  <c r="P18" i="92"/>
  <c r="P17" i="92"/>
  <c r="F10" i="94" l="1"/>
  <c r="P36" i="94"/>
  <c r="P35" i="94"/>
  <c r="P34" i="94"/>
  <c r="P30" i="94"/>
  <c r="P27" i="94"/>
  <c r="P26" i="94"/>
  <c r="P25" i="94"/>
  <c r="P24" i="94"/>
  <c r="P21" i="94"/>
  <c r="P20" i="94"/>
  <c r="P19" i="94"/>
  <c r="P18" i="94"/>
  <c r="P17" i="94"/>
  <c r="P36" i="121" l="1"/>
  <c r="P35" i="121"/>
  <c r="P34" i="121"/>
  <c r="L22" i="122"/>
  <c r="K22" i="122"/>
  <c r="N21" i="122"/>
  <c r="N20" i="122"/>
  <c r="N22" i="122" s="1"/>
  <c r="P33" i="121" s="1"/>
  <c r="N19" i="122"/>
  <c r="N18" i="122"/>
  <c r="L17" i="122"/>
  <c r="K17" i="122"/>
  <c r="N15" i="122"/>
  <c r="N14" i="122"/>
  <c r="N13" i="122"/>
  <c r="N12" i="122"/>
  <c r="N11" i="122"/>
  <c r="L20" i="95"/>
  <c r="K20" i="95"/>
  <c r="N19" i="95"/>
  <c r="N18" i="95"/>
  <c r="N17" i="95"/>
  <c r="N16" i="95"/>
  <c r="N20" i="95" s="1"/>
  <c r="P33" i="94" s="1"/>
  <c r="L15" i="95"/>
  <c r="K15" i="95"/>
  <c r="N13" i="95"/>
  <c r="N12" i="95"/>
  <c r="N11" i="95"/>
  <c r="N10" i="95"/>
  <c r="N9" i="95"/>
  <c r="L20" i="132"/>
  <c r="K20" i="132"/>
  <c r="N19" i="132"/>
  <c r="N18" i="132"/>
  <c r="N17" i="132"/>
  <c r="N16" i="132"/>
  <c r="L15" i="132"/>
  <c r="K15" i="132"/>
  <c r="N13" i="132"/>
  <c r="N12" i="132"/>
  <c r="N11" i="132"/>
  <c r="N15" i="132" s="1"/>
  <c r="P31" i="131" s="1"/>
  <c r="N10" i="132"/>
  <c r="N9" i="132"/>
  <c r="L20" i="128"/>
  <c r="K20" i="128"/>
  <c r="N19" i="128"/>
  <c r="N18" i="128"/>
  <c r="N17" i="128"/>
  <c r="N16" i="128"/>
  <c r="N20" i="128" s="1"/>
  <c r="P29" i="127" s="1"/>
  <c r="L15" i="128"/>
  <c r="K15" i="128"/>
  <c r="N13" i="128"/>
  <c r="N12" i="128"/>
  <c r="N11" i="128"/>
  <c r="N10" i="128"/>
  <c r="N9" i="128"/>
  <c r="P30" i="121"/>
  <c r="P27" i="121"/>
  <c r="P26" i="121"/>
  <c r="P25" i="121"/>
  <c r="P24" i="121"/>
  <c r="P19" i="121"/>
  <c r="P18" i="121"/>
  <c r="P17" i="121"/>
  <c r="C55" i="95"/>
  <c r="D55" i="95"/>
  <c r="F55" i="95"/>
  <c r="G55" i="95"/>
  <c r="N15" i="128" l="1"/>
  <c r="P27" i="127" s="1"/>
  <c r="N20" i="132"/>
  <c r="P33" i="131" s="1"/>
  <c r="N17" i="122"/>
  <c r="P31" i="121" s="1"/>
  <c r="N15" i="95"/>
  <c r="P31" i="94" s="1"/>
  <c r="F23" i="136"/>
  <c r="P36" i="136"/>
  <c r="P35" i="136"/>
  <c r="P34" i="136"/>
  <c r="P30" i="136"/>
  <c r="P27" i="136"/>
  <c r="P26" i="136"/>
  <c r="P25" i="136"/>
  <c r="P24" i="136"/>
  <c r="P21" i="136"/>
  <c r="P20" i="136"/>
  <c r="P19" i="136"/>
  <c r="P18" i="136"/>
  <c r="P17" i="136"/>
  <c r="F23" i="111"/>
  <c r="P36" i="111"/>
  <c r="P35" i="111"/>
  <c r="P34" i="111"/>
  <c r="P30" i="111"/>
  <c r="P27" i="111"/>
  <c r="P26" i="111"/>
  <c r="P25" i="111"/>
  <c r="P24" i="111"/>
  <c r="P21" i="111"/>
  <c r="P20" i="111"/>
  <c r="P19" i="111"/>
  <c r="P18" i="111"/>
  <c r="P17" i="111"/>
  <c r="P36" i="104" l="1"/>
  <c r="P35" i="104"/>
  <c r="P34" i="104"/>
  <c r="P30" i="104"/>
  <c r="P27" i="104"/>
  <c r="P26" i="104"/>
  <c r="P25" i="104"/>
  <c r="P24" i="104"/>
  <c r="P21" i="104"/>
  <c r="P20" i="104"/>
  <c r="P19" i="104"/>
  <c r="P18" i="104"/>
  <c r="P17" i="104"/>
  <c r="F23" i="102"/>
  <c r="P36" i="102"/>
  <c r="P35" i="102"/>
  <c r="P34" i="102"/>
  <c r="P30" i="102"/>
  <c r="P27" i="102"/>
  <c r="P26" i="102"/>
  <c r="P25" i="102"/>
  <c r="P24" i="102"/>
  <c r="P20" i="102"/>
  <c r="P19" i="102"/>
  <c r="P18" i="102"/>
  <c r="P17" i="102"/>
  <c r="P36" i="98"/>
  <c r="P35" i="98"/>
  <c r="P34" i="98"/>
  <c r="P30" i="98"/>
  <c r="P27" i="98"/>
  <c r="P26" i="98"/>
  <c r="P25" i="98"/>
  <c r="P24" i="98"/>
  <c r="P20" i="98"/>
  <c r="P19" i="98"/>
  <c r="P18" i="98"/>
  <c r="P17" i="98"/>
  <c r="V53" i="132" l="1"/>
  <c r="V51" i="132"/>
  <c r="V56" i="132" s="1"/>
  <c r="V47" i="132"/>
  <c r="V45" i="132"/>
  <c r="V50" i="132" s="1"/>
  <c r="V44" i="132"/>
  <c r="V53" i="128"/>
  <c r="V51" i="128"/>
  <c r="V56" i="128" s="1"/>
  <c r="V47" i="128"/>
  <c r="V45" i="128"/>
  <c r="V50" i="128" s="1"/>
  <c r="V44" i="128"/>
  <c r="V53" i="93"/>
  <c r="V51" i="93"/>
  <c r="V56" i="93" s="1"/>
  <c r="V47" i="93"/>
  <c r="V45" i="93"/>
  <c r="V50" i="93" s="1"/>
  <c r="V44" i="93"/>
  <c r="V53" i="95"/>
  <c r="V51" i="95"/>
  <c r="V56" i="95" s="1"/>
  <c r="V47" i="95"/>
  <c r="V45" i="95"/>
  <c r="V50" i="95" s="1"/>
  <c r="V44" i="95"/>
  <c r="V53" i="122"/>
  <c r="V51" i="122"/>
  <c r="V56" i="122" s="1"/>
  <c r="V47" i="122"/>
  <c r="V45" i="122"/>
  <c r="V50" i="122" s="1"/>
  <c r="V44" i="122"/>
  <c r="V56" i="115"/>
  <c r="V53" i="115"/>
  <c r="V51" i="115"/>
  <c r="V47" i="115"/>
  <c r="V50" i="115" s="1"/>
  <c r="V45" i="115"/>
  <c r="V44" i="115"/>
  <c r="V53" i="110"/>
  <c r="V51" i="110"/>
  <c r="V56" i="110" s="1"/>
  <c r="V47" i="110"/>
  <c r="V45" i="110"/>
  <c r="V50" i="110" s="1"/>
  <c r="V44" i="110"/>
  <c r="V53" i="105"/>
  <c r="V51" i="105"/>
  <c r="V56" i="105" s="1"/>
  <c r="V47" i="105"/>
  <c r="V45" i="105"/>
  <c r="V50" i="105" s="1"/>
  <c r="V44" i="105"/>
  <c r="V56" i="103"/>
  <c r="V53" i="103"/>
  <c r="V51" i="103"/>
  <c r="V47" i="103"/>
  <c r="V50" i="103" s="1"/>
  <c r="V45" i="103"/>
  <c r="V44" i="103"/>
  <c r="V27" i="132"/>
  <c r="V26" i="132"/>
  <c r="V25" i="132"/>
  <c r="V24" i="132"/>
  <c r="V23" i="132"/>
  <c r="V22" i="132"/>
  <c r="V21" i="132"/>
  <c r="V20" i="132"/>
  <c r="V19" i="132"/>
  <c r="V18" i="132"/>
  <c r="V17" i="132"/>
  <c r="V16" i="132"/>
  <c r="V15" i="132"/>
  <c r="V27" i="128"/>
  <c r="V26" i="128"/>
  <c r="V25" i="128"/>
  <c r="V24" i="128"/>
  <c r="V23" i="128"/>
  <c r="V22" i="128"/>
  <c r="V21" i="128"/>
  <c r="V20" i="128"/>
  <c r="V19" i="128"/>
  <c r="V18" i="128"/>
  <c r="V17" i="128"/>
  <c r="V16" i="128"/>
  <c r="V15" i="128"/>
  <c r="V27" i="93"/>
  <c r="V26" i="93"/>
  <c r="V25" i="93"/>
  <c r="V24" i="93"/>
  <c r="V23" i="93"/>
  <c r="V22" i="93"/>
  <c r="V21" i="93"/>
  <c r="V20" i="93"/>
  <c r="V19" i="93"/>
  <c r="V18" i="93"/>
  <c r="V17" i="93"/>
  <c r="V16" i="93"/>
  <c r="V15" i="93"/>
  <c r="V27" i="95"/>
  <c r="V26" i="95"/>
  <c r="V25" i="95"/>
  <c r="V24" i="95"/>
  <c r="V23" i="95"/>
  <c r="V22" i="95"/>
  <c r="V21" i="95"/>
  <c r="V20" i="95"/>
  <c r="V19" i="95"/>
  <c r="V18" i="95"/>
  <c r="V17" i="95"/>
  <c r="V16" i="95"/>
  <c r="V15" i="95"/>
  <c r="V32" i="122"/>
  <c r="V31" i="122"/>
  <c r="V30" i="122"/>
  <c r="V29" i="122"/>
  <c r="V28" i="122"/>
  <c r="V27" i="122"/>
  <c r="V26" i="122"/>
  <c r="V25" i="122"/>
  <c r="V24" i="122"/>
  <c r="V23" i="122"/>
  <c r="V22" i="122"/>
  <c r="V21" i="122"/>
  <c r="V20" i="122"/>
  <c r="V27" i="115"/>
  <c r="V26" i="115"/>
  <c r="V25" i="115"/>
  <c r="V24" i="115"/>
  <c r="V23" i="115"/>
  <c r="V22" i="115"/>
  <c r="V21" i="115"/>
  <c r="V20" i="115"/>
  <c r="V19" i="115"/>
  <c r="V18" i="115"/>
  <c r="V17" i="115"/>
  <c r="V16" i="115"/>
  <c r="V15" i="115"/>
  <c r="V27" i="110"/>
  <c r="V26" i="110"/>
  <c r="V25" i="110"/>
  <c r="V24" i="110"/>
  <c r="V23" i="110"/>
  <c r="V22" i="110"/>
  <c r="V21" i="110"/>
  <c r="V20" i="110"/>
  <c r="V19" i="110"/>
  <c r="V18" i="110"/>
  <c r="V17" i="110"/>
  <c r="V16" i="110"/>
  <c r="V15" i="110"/>
  <c r="V28" i="105"/>
  <c r="V27" i="105"/>
  <c r="V26" i="105"/>
  <c r="V25" i="105"/>
  <c r="V24" i="105"/>
  <c r="V23" i="105"/>
  <c r="V22" i="105"/>
  <c r="V21" i="105"/>
  <c r="V20" i="105"/>
  <c r="V19" i="105"/>
  <c r="V18" i="105"/>
  <c r="V17" i="105"/>
  <c r="V16" i="105"/>
  <c r="V27" i="103"/>
  <c r="V26" i="103"/>
  <c r="V25" i="103"/>
  <c r="V24" i="103"/>
  <c r="V23" i="103"/>
  <c r="V22" i="103"/>
  <c r="V21" i="103"/>
  <c r="V20" i="103"/>
  <c r="V19" i="103"/>
  <c r="V18" i="103"/>
  <c r="V17" i="103"/>
  <c r="V16" i="103"/>
  <c r="V15" i="103"/>
  <c r="N51" i="132"/>
  <c r="N56" i="132" s="1"/>
  <c r="N47" i="132"/>
  <c r="N50" i="132" s="1"/>
  <c r="N43" i="132"/>
  <c r="N46" i="132" s="1"/>
  <c r="N39" i="132"/>
  <c r="N36" i="132"/>
  <c r="N35" i="132"/>
  <c r="N42" i="132" s="1"/>
  <c r="N51" i="128"/>
  <c r="N56" i="128" s="1"/>
  <c r="N47" i="128"/>
  <c r="N50" i="128" s="1"/>
  <c r="N43" i="128"/>
  <c r="N46" i="128" s="1"/>
  <c r="N42" i="128"/>
  <c r="N51" i="93"/>
  <c r="N56" i="93" s="1"/>
  <c r="N47" i="93"/>
  <c r="N50" i="93" s="1"/>
  <c r="N43" i="93"/>
  <c r="N46" i="93" s="1"/>
  <c r="N39" i="93"/>
  <c r="N36" i="93"/>
  <c r="N35" i="93"/>
  <c r="N42" i="93" s="1"/>
  <c r="N51" i="95"/>
  <c r="N56" i="95" s="1"/>
  <c r="N47" i="95"/>
  <c r="N50" i="95" s="1"/>
  <c r="N43" i="95"/>
  <c r="N46" i="95" s="1"/>
  <c r="N39" i="95"/>
  <c r="N36" i="95"/>
  <c r="N35" i="95"/>
  <c r="N42" i="95" s="1"/>
  <c r="N54" i="122"/>
  <c r="N59" i="122" s="1"/>
  <c r="N50" i="122"/>
  <c r="N53" i="122" s="1"/>
  <c r="N46" i="122"/>
  <c r="N49" i="122" s="1"/>
  <c r="N42" i="122"/>
  <c r="N39" i="122"/>
  <c r="N38" i="122"/>
  <c r="N45" i="122" s="1"/>
  <c r="N52" i="115"/>
  <c r="N57" i="115" s="1"/>
  <c r="N48" i="115"/>
  <c r="N51" i="115" s="1"/>
  <c r="N44" i="115"/>
  <c r="N47" i="115" s="1"/>
  <c r="N40" i="115"/>
  <c r="N37" i="115"/>
  <c r="N36" i="115"/>
  <c r="N43" i="115" s="1"/>
  <c r="N58" i="115" s="1"/>
  <c r="N52" i="110"/>
  <c r="N57" i="110" s="1"/>
  <c r="N48" i="110"/>
  <c r="N51" i="110" s="1"/>
  <c r="N44" i="110"/>
  <c r="N47" i="110" s="1"/>
  <c r="N40" i="110"/>
  <c r="N37" i="110"/>
  <c r="N36" i="110"/>
  <c r="N43" i="110" s="1"/>
  <c r="N52" i="105"/>
  <c r="N57" i="105" s="1"/>
  <c r="N48" i="105"/>
  <c r="N51" i="105" s="1"/>
  <c r="N44" i="105"/>
  <c r="N47" i="105" s="1"/>
  <c r="N40" i="105"/>
  <c r="N37" i="105"/>
  <c r="N36" i="105"/>
  <c r="N43" i="105" s="1"/>
  <c r="N52" i="103"/>
  <c r="N57" i="103" s="1"/>
  <c r="N48" i="103"/>
  <c r="N51" i="103" s="1"/>
  <c r="N44" i="103"/>
  <c r="N47" i="103" s="1"/>
  <c r="N40" i="103"/>
  <c r="N43" i="103" s="1"/>
  <c r="N37" i="103"/>
  <c r="N36" i="103"/>
  <c r="N57" i="132" l="1"/>
  <c r="N57" i="128"/>
  <c r="N57" i="93"/>
  <c r="N57" i="95"/>
  <c r="N60" i="122"/>
  <c r="N58" i="110"/>
  <c r="N58" i="105"/>
  <c r="N58" i="103"/>
  <c r="N52" i="99"/>
  <c r="N48" i="99"/>
  <c r="N40" i="99" l="1"/>
  <c r="N44" i="99"/>
  <c r="G49" i="99"/>
  <c r="G48" i="99"/>
  <c r="G47" i="99"/>
  <c r="G46" i="99"/>
  <c r="G45" i="99"/>
  <c r="G44" i="99"/>
  <c r="G43" i="99"/>
  <c r="G42" i="99"/>
  <c r="G41" i="99"/>
  <c r="G40" i="99"/>
  <c r="G39" i="99"/>
  <c r="G51" i="99"/>
  <c r="G50" i="99" l="1"/>
  <c r="F23" i="98" l="1"/>
  <c r="G5" i="132" l="1"/>
  <c r="G5" i="128"/>
  <c r="G5" i="93"/>
  <c r="G5" i="95"/>
  <c r="G5" i="122"/>
  <c r="G7" i="122" s="1"/>
  <c r="G6" i="122"/>
  <c r="G8" i="122"/>
  <c r="G11" i="122" s="1"/>
  <c r="G9" i="122"/>
  <c r="G10" i="122"/>
  <c r="G12" i="122"/>
  <c r="G13" i="122"/>
  <c r="G14" i="122"/>
  <c r="G15" i="122"/>
  <c r="G16" i="122"/>
  <c r="G17" i="122"/>
  <c r="V27" i="99"/>
  <c r="V26" i="99"/>
  <c r="V25" i="99"/>
  <c r="V24" i="99"/>
  <c r="V23" i="99"/>
  <c r="V22" i="99"/>
  <c r="V21" i="99"/>
  <c r="V20" i="99"/>
  <c r="V19" i="99"/>
  <c r="V18" i="99"/>
  <c r="V17" i="99"/>
  <c r="V16" i="99"/>
  <c r="V15" i="99"/>
  <c r="AN16" i="120"/>
  <c r="L8" i="135"/>
  <c r="K8" i="135"/>
  <c r="I8" i="135"/>
  <c r="G8" i="135"/>
  <c r="F8" i="135"/>
  <c r="E8" i="135"/>
  <c r="D8" i="135"/>
  <c r="J7" i="135"/>
  <c r="H7" i="135"/>
  <c r="F28" i="102" l="1"/>
  <c r="F10" i="102"/>
  <c r="F28" i="98"/>
  <c r="F10" i="104"/>
  <c r="F10" i="111"/>
  <c r="F28" i="104"/>
  <c r="F28" i="111"/>
  <c r="F10" i="136"/>
  <c r="F28" i="136"/>
  <c r="F28" i="121"/>
  <c r="F28" i="94"/>
  <c r="V11" i="93"/>
  <c r="F10" i="92" s="1"/>
  <c r="F28" i="92"/>
  <c r="F10" i="127"/>
  <c r="F28" i="127"/>
  <c r="V11" i="132" l="1"/>
  <c r="F10" i="131" s="1"/>
  <c r="F28" i="131"/>
  <c r="K17" i="30" l="1"/>
  <c r="K12" i="30"/>
  <c r="K13" i="30"/>
  <c r="K14" i="30"/>
  <c r="K15" i="30"/>
  <c r="K16" i="30"/>
  <c r="K11" i="30"/>
  <c r="K7" i="30"/>
  <c r="K8" i="30"/>
  <c r="K9" i="30"/>
  <c r="K6" i="30"/>
  <c r="K5" i="30"/>
  <c r="L9" i="30" l="1"/>
  <c r="L8" i="30"/>
  <c r="N8" i="30" s="1"/>
  <c r="N9" i="30" l="1"/>
  <c r="P9" i="30" s="1"/>
  <c r="P8" i="30"/>
  <c r="N5" i="136"/>
  <c r="R5" i="136"/>
  <c r="N6" i="136"/>
  <c r="R6" i="136"/>
  <c r="N7" i="136"/>
  <c r="R7" i="136"/>
  <c r="N8" i="136"/>
  <c r="R8" i="136"/>
  <c r="N9" i="136"/>
  <c r="R9" i="136"/>
  <c r="N10" i="136"/>
  <c r="N11" i="136"/>
  <c r="P11" i="136"/>
  <c r="P13" i="136"/>
  <c r="F6" i="136" s="1"/>
  <c r="P14" i="136"/>
  <c r="P15" i="136" l="1"/>
  <c r="F21" i="136"/>
  <c r="R11" i="136"/>
  <c r="P28" i="136"/>
  <c r="F8" i="136" s="1"/>
  <c r="P22" i="136"/>
  <c r="F7" i="136" s="1"/>
  <c r="F4" i="136" l="1"/>
  <c r="Q11" i="136"/>
  <c r="G6" i="22" l="1"/>
  <c r="F6" i="22" l="1"/>
  <c r="G24" i="22"/>
  <c r="G26" i="22"/>
  <c r="G27" i="22"/>
  <c r="G29" i="22"/>
  <c r="G14" i="22"/>
  <c r="G20" i="22"/>
  <c r="G56" i="132"/>
  <c r="C55" i="132"/>
  <c r="C54" i="132"/>
  <c r="G52" i="132"/>
  <c r="G51" i="132"/>
  <c r="C50" i="132"/>
  <c r="G48" i="132"/>
  <c r="F47" i="132"/>
  <c r="C47" i="132"/>
  <c r="C46" i="132"/>
  <c r="C45" i="132"/>
  <c r="AH44" i="132"/>
  <c r="AH46" i="132" s="1"/>
  <c r="AG44" i="132"/>
  <c r="C44" i="132"/>
  <c r="C43" i="132"/>
  <c r="C42" i="132"/>
  <c r="AG41" i="132"/>
  <c r="AH41" i="132" s="1"/>
  <c r="AH43" i="132" s="1"/>
  <c r="C41" i="132"/>
  <c r="C40" i="132"/>
  <c r="C39" i="132"/>
  <c r="G37" i="132"/>
  <c r="F36" i="132"/>
  <c r="C36" i="132"/>
  <c r="C35" i="132"/>
  <c r="F34" i="132"/>
  <c r="C34" i="132"/>
  <c r="AG33" i="132"/>
  <c r="F55" i="132" s="1"/>
  <c r="AB33" i="132"/>
  <c r="AH33" i="132" s="1"/>
  <c r="C33" i="132"/>
  <c r="AG32" i="132"/>
  <c r="F54" i="132" s="1"/>
  <c r="AB32" i="132"/>
  <c r="AH32" i="132" s="1"/>
  <c r="F32" i="132"/>
  <c r="C32" i="132"/>
  <c r="L31" i="132"/>
  <c r="K31" i="132"/>
  <c r="F31" i="132"/>
  <c r="C31" i="132"/>
  <c r="N30" i="132"/>
  <c r="C30" i="132"/>
  <c r="N29" i="132"/>
  <c r="N31" i="132" s="1"/>
  <c r="C29" i="132"/>
  <c r="AG28" i="132"/>
  <c r="F50" i="132" s="1"/>
  <c r="AB28" i="132"/>
  <c r="AD28" i="132" s="1"/>
  <c r="D50" i="132" s="1"/>
  <c r="G50" i="132" s="1"/>
  <c r="G53" i="132" s="1"/>
  <c r="N28" i="132"/>
  <c r="C28" i="132"/>
  <c r="N27" i="132"/>
  <c r="L27" i="132"/>
  <c r="K27" i="132"/>
  <c r="AH26" i="132"/>
  <c r="N26" i="132"/>
  <c r="N25" i="132"/>
  <c r="AH24" i="132"/>
  <c r="AG24" i="132"/>
  <c r="AD24" i="132"/>
  <c r="D47" i="132" s="1"/>
  <c r="G47" i="132" s="1"/>
  <c r="AB24" i="132"/>
  <c r="N24" i="132"/>
  <c r="AG23" i="132"/>
  <c r="F46" i="132" s="1"/>
  <c r="AB23" i="132"/>
  <c r="AH23" i="132" s="1"/>
  <c r="L23" i="132"/>
  <c r="K23" i="132"/>
  <c r="G23" i="132"/>
  <c r="AH22" i="132"/>
  <c r="AG22" i="132"/>
  <c r="F45" i="132" s="1"/>
  <c r="AD22" i="132"/>
  <c r="D45" i="132" s="1"/>
  <c r="AB22" i="132"/>
  <c r="N22" i="132"/>
  <c r="G22" i="132"/>
  <c r="G24" i="132" s="1"/>
  <c r="AG21" i="132"/>
  <c r="F44" i="132" s="1"/>
  <c r="AB21" i="132"/>
  <c r="AH21" i="132" s="1"/>
  <c r="N21" i="132"/>
  <c r="N23" i="132" s="1"/>
  <c r="G21" i="132"/>
  <c r="AH20" i="132"/>
  <c r="AG20" i="132"/>
  <c r="F43" i="132" s="1"/>
  <c r="AD20" i="132"/>
  <c r="D43" i="132" s="1"/>
  <c r="AB20" i="132"/>
  <c r="AG19" i="132"/>
  <c r="F42" i="132" s="1"/>
  <c r="AB19" i="132"/>
  <c r="AH19" i="132" s="1"/>
  <c r="G19" i="132"/>
  <c r="AH18" i="132"/>
  <c r="AG18" i="132"/>
  <c r="F41" i="132" s="1"/>
  <c r="AD18" i="132"/>
  <c r="D41" i="132" s="1"/>
  <c r="AB18" i="132"/>
  <c r="G18" i="132"/>
  <c r="G20" i="132" s="1"/>
  <c r="AG17" i="132"/>
  <c r="F40" i="132" s="1"/>
  <c r="AB17" i="132"/>
  <c r="AD17" i="132" s="1"/>
  <c r="D40" i="132" s="1"/>
  <c r="G40" i="132" s="1"/>
  <c r="G17" i="132"/>
  <c r="AH16" i="132"/>
  <c r="AG16" i="132"/>
  <c r="F39" i="132" s="1"/>
  <c r="AD16" i="132"/>
  <c r="D39" i="132" s="1"/>
  <c r="AB16" i="132"/>
  <c r="V34" i="132"/>
  <c r="F11" i="131" s="1"/>
  <c r="G15" i="132"/>
  <c r="G16" i="132" s="1"/>
  <c r="G14" i="132"/>
  <c r="G13" i="132"/>
  <c r="AH12" i="132"/>
  <c r="AG12" i="132"/>
  <c r="AD12" i="132"/>
  <c r="D36" i="132" s="1"/>
  <c r="G36" i="132" s="1"/>
  <c r="AB12" i="132"/>
  <c r="G12" i="132"/>
  <c r="AH11" i="132"/>
  <c r="AG11" i="132"/>
  <c r="F35" i="132" s="1"/>
  <c r="AD11" i="132"/>
  <c r="D35" i="132" s="1"/>
  <c r="G35" i="132" s="1"/>
  <c r="AB11" i="132"/>
  <c r="AG10" i="132"/>
  <c r="AB10" i="132"/>
  <c r="AD10" i="132" s="1"/>
  <c r="D34" i="132" s="1"/>
  <c r="G34" i="132" s="1"/>
  <c r="G10" i="132"/>
  <c r="AG9" i="132"/>
  <c r="F33" i="132" s="1"/>
  <c r="AB9" i="132"/>
  <c r="AH9" i="132" s="1"/>
  <c r="G9" i="132"/>
  <c r="AG8" i="132"/>
  <c r="AB8" i="132"/>
  <c r="AD8" i="132" s="1"/>
  <c r="D32" i="132" s="1"/>
  <c r="G32" i="132" s="1"/>
  <c r="L8" i="132"/>
  <c r="K8" i="132"/>
  <c r="G8" i="132"/>
  <c r="G11" i="132" s="1"/>
  <c r="AG7" i="132"/>
  <c r="AB7" i="132"/>
  <c r="AD7" i="132" s="1"/>
  <c r="D31" i="132" s="1"/>
  <c r="G31" i="132" s="1"/>
  <c r="N7" i="132"/>
  <c r="AG6" i="132"/>
  <c r="F30" i="132" s="1"/>
  <c r="AB6" i="132"/>
  <c r="AH6" i="132" s="1"/>
  <c r="N6" i="132"/>
  <c r="N8" i="132" s="1"/>
  <c r="G6" i="132"/>
  <c r="AG5" i="132"/>
  <c r="F29" i="132" s="1"/>
  <c r="AB5" i="132"/>
  <c r="AD5" i="132" s="1"/>
  <c r="D29" i="132" s="1"/>
  <c r="V5" i="132"/>
  <c r="G7" i="132"/>
  <c r="AG4" i="132"/>
  <c r="F28" i="132" s="1"/>
  <c r="AB4" i="132"/>
  <c r="AH4" i="132" s="1"/>
  <c r="O33" i="131"/>
  <c r="O31" i="131"/>
  <c r="F21" i="131"/>
  <c r="P14" i="131"/>
  <c r="P13" i="131"/>
  <c r="P11" i="131"/>
  <c r="P15" i="131" s="1"/>
  <c r="N11" i="131"/>
  <c r="N10" i="131"/>
  <c r="R9" i="131"/>
  <c r="N9" i="131"/>
  <c r="R8" i="131"/>
  <c r="N8" i="131"/>
  <c r="R7" i="131"/>
  <c r="N7" i="131"/>
  <c r="R6" i="131"/>
  <c r="N6" i="131"/>
  <c r="F6" i="131"/>
  <c r="R5" i="131"/>
  <c r="N5" i="131"/>
  <c r="R11" i="131" s="1"/>
  <c r="AM49" i="130"/>
  <c r="AL49" i="130"/>
  <c r="AK49" i="130"/>
  <c r="AJ49" i="130"/>
  <c r="AI49" i="130"/>
  <c r="AH49" i="130"/>
  <c r="AG49" i="130"/>
  <c r="AF49" i="130"/>
  <c r="AE49" i="130"/>
  <c r="AD49" i="130"/>
  <c r="AC49" i="130"/>
  <c r="AB49" i="130"/>
  <c r="AA49" i="130"/>
  <c r="Z49" i="130"/>
  <c r="Y49" i="130"/>
  <c r="X49" i="130"/>
  <c r="W49" i="130"/>
  <c r="V49" i="130"/>
  <c r="U49" i="130"/>
  <c r="T49" i="130"/>
  <c r="S49" i="130"/>
  <c r="R49" i="130"/>
  <c r="Q49" i="130"/>
  <c r="P49" i="130"/>
  <c r="O49" i="130"/>
  <c r="N49" i="130"/>
  <c r="M49" i="130"/>
  <c r="L49" i="130"/>
  <c r="K49" i="130"/>
  <c r="J49" i="130"/>
  <c r="I49" i="130"/>
  <c r="H49" i="130"/>
  <c r="G49" i="130"/>
  <c r="F49" i="130"/>
  <c r="E49" i="130"/>
  <c r="D49" i="130"/>
  <c r="AN48" i="130"/>
  <c r="AN47" i="130"/>
  <c r="AN46" i="130"/>
  <c r="AN45" i="130"/>
  <c r="AL43" i="130"/>
  <c r="AK43" i="130"/>
  <c r="AH43" i="130"/>
  <c r="AG43" i="130"/>
  <c r="AD43" i="130"/>
  <c r="AC43" i="130"/>
  <c r="Z43" i="130"/>
  <c r="Y43" i="130"/>
  <c r="V43" i="130"/>
  <c r="U43" i="130"/>
  <c r="R43" i="130"/>
  <c r="Q43" i="130"/>
  <c r="N43" i="130"/>
  <c r="M43" i="130"/>
  <c r="J43" i="130"/>
  <c r="I43" i="130"/>
  <c r="F43" i="130"/>
  <c r="E43" i="130"/>
  <c r="AM34" i="130"/>
  <c r="AL35" i="130" s="1"/>
  <c r="AL34" i="130"/>
  <c r="AK34" i="130"/>
  <c r="AJ34" i="130"/>
  <c r="AJ43" i="130" s="1"/>
  <c r="AI34" i="130"/>
  <c r="AI43" i="130" s="1"/>
  <c r="AH34" i="130"/>
  <c r="AG34" i="130"/>
  <c r="AF34" i="130"/>
  <c r="AF43" i="130" s="1"/>
  <c r="AE34" i="130"/>
  <c r="AF35" i="130" s="1"/>
  <c r="AD34" i="130"/>
  <c r="AC34" i="130"/>
  <c r="AB34" i="130"/>
  <c r="AB43" i="130" s="1"/>
  <c r="AA34" i="130"/>
  <c r="AA43" i="130" s="1"/>
  <c r="Z34" i="130"/>
  <c r="Y34" i="130"/>
  <c r="X34" i="130"/>
  <c r="X43" i="130" s="1"/>
  <c r="W34" i="130"/>
  <c r="W35" i="130" s="1"/>
  <c r="V34" i="130"/>
  <c r="U34" i="130"/>
  <c r="T34" i="130"/>
  <c r="T43" i="130" s="1"/>
  <c r="S34" i="130"/>
  <c r="T35" i="130" s="1"/>
  <c r="R34" i="130"/>
  <c r="Q34" i="130"/>
  <c r="P34" i="130"/>
  <c r="P43" i="130" s="1"/>
  <c r="O34" i="130"/>
  <c r="N35" i="130" s="1"/>
  <c r="N34" i="130"/>
  <c r="M34" i="130"/>
  <c r="L34" i="130"/>
  <c r="L43" i="130" s="1"/>
  <c r="K34" i="130"/>
  <c r="K43" i="130" s="1"/>
  <c r="J34" i="130"/>
  <c r="I34" i="130"/>
  <c r="H34" i="130"/>
  <c r="H43" i="130" s="1"/>
  <c r="G34" i="130"/>
  <c r="H35" i="130" s="1"/>
  <c r="F34" i="130"/>
  <c r="E34" i="130"/>
  <c r="D34" i="130"/>
  <c r="D43" i="130" s="1"/>
  <c r="AN33" i="130"/>
  <c r="AN32" i="130"/>
  <c r="AN31" i="130"/>
  <c r="AN30" i="130"/>
  <c r="AN29" i="130"/>
  <c r="AN28" i="130"/>
  <c r="AN27" i="130"/>
  <c r="AN26" i="130"/>
  <c r="AN25" i="130"/>
  <c r="AN24" i="130"/>
  <c r="AN23" i="130"/>
  <c r="AN22" i="130"/>
  <c r="AN21" i="130"/>
  <c r="AN20" i="130"/>
  <c r="AN19" i="130"/>
  <c r="AN18" i="130"/>
  <c r="AN17" i="130"/>
  <c r="AN16" i="130"/>
  <c r="AN15" i="130"/>
  <c r="AN14" i="130"/>
  <c r="AN13" i="130"/>
  <c r="AN12" i="130"/>
  <c r="AN11" i="130"/>
  <c r="AN10" i="130"/>
  <c r="AN9" i="130"/>
  <c r="AN35" i="130" s="1"/>
  <c r="N8" i="129"/>
  <c r="M8" i="129"/>
  <c r="L8" i="129"/>
  <c r="J8" i="129"/>
  <c r="H8" i="129"/>
  <c r="G8" i="129"/>
  <c r="F8" i="129"/>
  <c r="E8" i="129"/>
  <c r="D8" i="129"/>
  <c r="AL50" i="130" l="1"/>
  <c r="AL51" i="130" s="1"/>
  <c r="V50" i="130"/>
  <c r="V51" i="130" s="1"/>
  <c r="F50" i="130"/>
  <c r="F51" i="130" s="1"/>
  <c r="I50" i="130"/>
  <c r="I51" i="130" s="1"/>
  <c r="Q50" i="130"/>
  <c r="Q51" i="130" s="1"/>
  <c r="AG50" i="130"/>
  <c r="AG51" i="130" s="1"/>
  <c r="Z50" i="130"/>
  <c r="Z51" i="130" s="1"/>
  <c r="Q44" i="130"/>
  <c r="AC44" i="130"/>
  <c r="E50" i="130"/>
  <c r="E51" i="130" s="1"/>
  <c r="M50" i="130"/>
  <c r="M51" i="130" s="1"/>
  <c r="U50" i="130"/>
  <c r="U51" i="130" s="1"/>
  <c r="AC50" i="130"/>
  <c r="AC51" i="130" s="1"/>
  <c r="AK50" i="130"/>
  <c r="AK51" i="130" s="1"/>
  <c r="N50" i="130"/>
  <c r="N51" i="130" s="1"/>
  <c r="AD50" i="130"/>
  <c r="AD51" i="130" s="1"/>
  <c r="Y50" i="130"/>
  <c r="Y51" i="130" s="1"/>
  <c r="J50" i="130"/>
  <c r="J51" i="130" s="1"/>
  <c r="R50" i="130"/>
  <c r="R51" i="130" s="1"/>
  <c r="AH50" i="130"/>
  <c r="AH51" i="130" s="1"/>
  <c r="P28" i="131"/>
  <c r="F8" i="131" s="1"/>
  <c r="P22" i="131"/>
  <c r="F7" i="131" s="1"/>
  <c r="V57" i="132"/>
  <c r="F26" i="131" s="1"/>
  <c r="AH47" i="132"/>
  <c r="AH36" i="132"/>
  <c r="G29" i="132"/>
  <c r="G39" i="132"/>
  <c r="G41" i="132"/>
  <c r="G43" i="132"/>
  <c r="G45" i="132"/>
  <c r="AD4" i="132"/>
  <c r="D28" i="132" s="1"/>
  <c r="G28" i="132" s="1"/>
  <c r="AH5" i="132"/>
  <c r="AH15" i="132" s="1"/>
  <c r="AD6" i="132"/>
  <c r="D30" i="132" s="1"/>
  <c r="G30" i="132" s="1"/>
  <c r="AH7" i="132"/>
  <c r="AH8" i="132"/>
  <c r="AD9" i="132"/>
  <c r="D33" i="132" s="1"/>
  <c r="G33" i="132" s="1"/>
  <c r="AH10" i="132"/>
  <c r="AH17" i="132"/>
  <c r="AH27" i="132" s="1"/>
  <c r="AD19" i="132"/>
  <c r="D42" i="132" s="1"/>
  <c r="G42" i="132" s="1"/>
  <c r="AD21" i="132"/>
  <c r="D44" i="132" s="1"/>
  <c r="G44" i="132" s="1"/>
  <c r="AD23" i="132"/>
  <c r="D46" i="132" s="1"/>
  <c r="G46" i="132" s="1"/>
  <c r="AH28" i="132"/>
  <c r="AH31" i="132" s="1"/>
  <c r="AD32" i="132"/>
  <c r="D54" i="132" s="1"/>
  <c r="G54" i="132" s="1"/>
  <c r="AD33" i="132"/>
  <c r="D55" i="132" s="1"/>
  <c r="G55" i="132" s="1"/>
  <c r="Q11" i="131"/>
  <c r="F4" i="131"/>
  <c r="F23" i="131" s="1"/>
  <c r="P32" i="131"/>
  <c r="P37" i="131" s="1"/>
  <c r="F9" i="131" s="1"/>
  <c r="K44" i="130"/>
  <c r="AI44" i="130"/>
  <c r="E44" i="130"/>
  <c r="K50" i="130"/>
  <c r="K51" i="130" s="1"/>
  <c r="AA50" i="130"/>
  <c r="AA51" i="130" s="1"/>
  <c r="AI50" i="130"/>
  <c r="AI51" i="130" s="1"/>
  <c r="D50" i="130"/>
  <c r="D51" i="130" s="1"/>
  <c r="H50" i="130"/>
  <c r="H51" i="130" s="1"/>
  <c r="L50" i="130"/>
  <c r="L51" i="130" s="1"/>
  <c r="P50" i="130"/>
  <c r="P51" i="130" s="1"/>
  <c r="T50" i="130"/>
  <c r="T51" i="130" s="1"/>
  <c r="X50" i="130"/>
  <c r="X51" i="130" s="1"/>
  <c r="AB50" i="130"/>
  <c r="AB51" i="130" s="1"/>
  <c r="AF50" i="130"/>
  <c r="AF51" i="130" s="1"/>
  <c r="AJ50" i="130"/>
  <c r="AJ51" i="130" s="1"/>
  <c r="K35" i="130"/>
  <c r="AI35" i="130"/>
  <c r="AN34" i="130"/>
  <c r="Z35" i="130"/>
  <c r="AN49" i="130"/>
  <c r="E35" i="130"/>
  <c r="Q35" i="130"/>
  <c r="AC35" i="130"/>
  <c r="G43" i="130"/>
  <c r="O43" i="130"/>
  <c r="S43" i="130"/>
  <c r="W43" i="130"/>
  <c r="AE43" i="130"/>
  <c r="AM43" i="130"/>
  <c r="Z44" i="130"/>
  <c r="F29" i="131" l="1"/>
  <c r="W50" i="130"/>
  <c r="W51" i="130" s="1"/>
  <c r="W44" i="130"/>
  <c r="N44" i="130"/>
  <c r="T44" i="130"/>
  <c r="AM50" i="130"/>
  <c r="AM51" i="130" s="1"/>
  <c r="AF44" i="130"/>
  <c r="H44" i="130"/>
  <c r="S50" i="130"/>
  <c r="S51" i="130" s="1"/>
  <c r="AH37" i="132"/>
  <c r="G57" i="132"/>
  <c r="G38" i="132"/>
  <c r="G49" i="132"/>
  <c r="AL44" i="130"/>
  <c r="AE50" i="130"/>
  <c r="AE51" i="130" s="1"/>
  <c r="O50" i="130"/>
  <c r="O51" i="130" s="1"/>
  <c r="AN43" i="130"/>
  <c r="G50" i="130"/>
  <c r="G51" i="130" s="1"/>
  <c r="AN51" i="130" l="1"/>
  <c r="AN44" i="130"/>
  <c r="AN50" i="130"/>
  <c r="F30" i="131"/>
  <c r="G56" i="128"/>
  <c r="F55" i="128"/>
  <c r="F54" i="128"/>
  <c r="G52" i="128"/>
  <c r="G51" i="128"/>
  <c r="G48" i="128"/>
  <c r="F47" i="128"/>
  <c r="AG44" i="128"/>
  <c r="AH44" i="128" s="1"/>
  <c r="AH46" i="128" s="1"/>
  <c r="F43" i="128"/>
  <c r="F42" i="128"/>
  <c r="AG41" i="128"/>
  <c r="AH41" i="128" s="1"/>
  <c r="AH43" i="128" s="1"/>
  <c r="F41" i="128"/>
  <c r="G37" i="128"/>
  <c r="F36" i="128"/>
  <c r="AG33" i="128"/>
  <c r="AB33" i="128"/>
  <c r="AH33" i="128" s="1"/>
  <c r="AG32" i="128"/>
  <c r="AB32" i="128"/>
  <c r="AH32" i="128" s="1"/>
  <c r="AH36" i="128" s="1"/>
  <c r="L31" i="128"/>
  <c r="K31" i="128"/>
  <c r="N30" i="128"/>
  <c r="F30" i="128"/>
  <c r="N29" i="128"/>
  <c r="AG28" i="128"/>
  <c r="AH28" i="128" s="1"/>
  <c r="AH31" i="128" s="1"/>
  <c r="AB28" i="128"/>
  <c r="AD28" i="128" s="1"/>
  <c r="D50" i="128" s="1"/>
  <c r="N28" i="128"/>
  <c r="N31" i="128" s="1"/>
  <c r="L27" i="128"/>
  <c r="K27" i="128"/>
  <c r="AH26" i="128"/>
  <c r="N26" i="128"/>
  <c r="N25" i="128"/>
  <c r="AG24" i="128"/>
  <c r="AH24" i="128" s="1"/>
  <c r="AD24" i="128"/>
  <c r="D47" i="128" s="1"/>
  <c r="G47" i="128" s="1"/>
  <c r="AB24" i="128"/>
  <c r="N24" i="128"/>
  <c r="N27" i="128" s="1"/>
  <c r="AG23" i="128"/>
  <c r="F46" i="128" s="1"/>
  <c r="AB23" i="128"/>
  <c r="AH23" i="128" s="1"/>
  <c r="L23" i="128"/>
  <c r="K23" i="128"/>
  <c r="G23" i="128"/>
  <c r="AG22" i="128"/>
  <c r="F45" i="128" s="1"/>
  <c r="AD22" i="128"/>
  <c r="D45" i="128" s="1"/>
  <c r="G45" i="128" s="1"/>
  <c r="AB22" i="128"/>
  <c r="N22" i="128"/>
  <c r="G22" i="128"/>
  <c r="G24" i="128" s="1"/>
  <c r="AG21" i="128"/>
  <c r="F44" i="128" s="1"/>
  <c r="AB21" i="128"/>
  <c r="AH21" i="128" s="1"/>
  <c r="N21" i="128"/>
  <c r="N23" i="128" s="1"/>
  <c r="G21" i="128"/>
  <c r="AH20" i="128"/>
  <c r="AG20" i="128"/>
  <c r="AB20" i="128"/>
  <c r="AD20" i="128" s="1"/>
  <c r="D43" i="128" s="1"/>
  <c r="G43" i="128" s="1"/>
  <c r="G20" i="128"/>
  <c r="AG19" i="128"/>
  <c r="AB19" i="128"/>
  <c r="AH19" i="128" s="1"/>
  <c r="G19" i="128"/>
  <c r="AH18" i="128"/>
  <c r="AG18" i="128"/>
  <c r="AB18" i="128"/>
  <c r="AD18" i="128" s="1"/>
  <c r="D41" i="128" s="1"/>
  <c r="G41" i="128" s="1"/>
  <c r="V34" i="128"/>
  <c r="F11" i="127" s="1"/>
  <c r="G13" i="22" s="1"/>
  <c r="G18" i="128"/>
  <c r="AG17" i="128"/>
  <c r="F40" i="128" s="1"/>
  <c r="AB17" i="128"/>
  <c r="AD17" i="128" s="1"/>
  <c r="D40" i="128" s="1"/>
  <c r="G40" i="128" s="1"/>
  <c r="G17" i="128"/>
  <c r="AG16" i="128"/>
  <c r="F39" i="128" s="1"/>
  <c r="AD16" i="128"/>
  <c r="D39" i="128" s="1"/>
  <c r="G39" i="128" s="1"/>
  <c r="AB16" i="128"/>
  <c r="G15" i="128"/>
  <c r="G14" i="128"/>
  <c r="G13" i="128"/>
  <c r="AG12" i="128"/>
  <c r="AH12" i="128" s="1"/>
  <c r="AD12" i="128"/>
  <c r="D36" i="128" s="1"/>
  <c r="G36" i="128" s="1"/>
  <c r="AB12" i="128"/>
  <c r="G12" i="128"/>
  <c r="G16" i="128" s="1"/>
  <c r="AH11" i="128"/>
  <c r="AG11" i="128"/>
  <c r="F35" i="128" s="1"/>
  <c r="AB11" i="128"/>
  <c r="AD11" i="128" s="1"/>
  <c r="D35" i="128" s="1"/>
  <c r="G35" i="128" s="1"/>
  <c r="V11" i="128"/>
  <c r="AG10" i="128"/>
  <c r="AH10" i="128" s="1"/>
  <c r="AB10" i="128"/>
  <c r="AD10" i="128" s="1"/>
  <c r="D34" i="128" s="1"/>
  <c r="G10" i="128"/>
  <c r="AG9" i="128"/>
  <c r="F33" i="128" s="1"/>
  <c r="AB9" i="128"/>
  <c r="AH9" i="128" s="1"/>
  <c r="G9" i="128"/>
  <c r="AG8" i="128"/>
  <c r="AH8" i="128" s="1"/>
  <c r="AB8" i="128"/>
  <c r="AD8" i="128" s="1"/>
  <c r="D32" i="128" s="1"/>
  <c r="L8" i="128"/>
  <c r="K8" i="128"/>
  <c r="G8" i="128"/>
  <c r="G11" i="128" s="1"/>
  <c r="AG7" i="128"/>
  <c r="AH7" i="128" s="1"/>
  <c r="AB7" i="128"/>
  <c r="AD7" i="128" s="1"/>
  <c r="D31" i="128" s="1"/>
  <c r="N7" i="128"/>
  <c r="N8" i="128" s="1"/>
  <c r="AG6" i="128"/>
  <c r="AB6" i="128"/>
  <c r="AH6" i="128" s="1"/>
  <c r="N6" i="128"/>
  <c r="G6" i="128"/>
  <c r="AG5" i="128"/>
  <c r="AH5" i="128" s="1"/>
  <c r="AB5" i="128"/>
  <c r="AD5" i="128" s="1"/>
  <c r="D29" i="128" s="1"/>
  <c r="V5" i="128"/>
  <c r="G7" i="128"/>
  <c r="AG4" i="128"/>
  <c r="F28" i="128" s="1"/>
  <c r="AB4" i="128"/>
  <c r="AH4" i="128" s="1"/>
  <c r="G30" i="22"/>
  <c r="F21" i="127"/>
  <c r="P10" i="127"/>
  <c r="P9" i="127"/>
  <c r="P7" i="127"/>
  <c r="N7" i="127"/>
  <c r="G12" i="22"/>
  <c r="R6" i="127"/>
  <c r="N6" i="127"/>
  <c r="F6" i="127"/>
  <c r="G8" i="22" s="1"/>
  <c r="R5" i="127"/>
  <c r="N5" i="127"/>
  <c r="AM36" i="125"/>
  <c r="AL36" i="125"/>
  <c r="AK36" i="125"/>
  <c r="AJ36" i="125"/>
  <c r="AI36" i="125"/>
  <c r="AH36" i="125"/>
  <c r="AG36" i="125"/>
  <c r="AF36" i="125"/>
  <c r="AE36" i="125"/>
  <c r="AD36" i="125"/>
  <c r="AC36" i="125"/>
  <c r="AB36" i="125"/>
  <c r="AA36" i="125"/>
  <c r="Z36" i="125"/>
  <c r="Y36" i="125"/>
  <c r="X36" i="125"/>
  <c r="W36" i="125"/>
  <c r="V36" i="125"/>
  <c r="U36" i="125"/>
  <c r="T36" i="125"/>
  <c r="S36" i="125"/>
  <c r="R36" i="125"/>
  <c r="Q36" i="125"/>
  <c r="P36" i="125"/>
  <c r="O36" i="125"/>
  <c r="N36" i="125"/>
  <c r="M36" i="125"/>
  <c r="L36" i="125"/>
  <c r="K36" i="125"/>
  <c r="J36" i="125"/>
  <c r="I36" i="125"/>
  <c r="H36" i="125"/>
  <c r="G36" i="125"/>
  <c r="F36" i="125"/>
  <c r="E36" i="125"/>
  <c r="D36" i="125"/>
  <c r="AN35" i="125"/>
  <c r="AN34" i="125"/>
  <c r="AN33" i="125"/>
  <c r="AN32" i="125"/>
  <c r="AK30" i="125"/>
  <c r="AM21" i="125"/>
  <c r="AM30" i="125" s="1"/>
  <c r="AM4" i="51" s="1"/>
  <c r="AL21" i="125"/>
  <c r="AL30" i="125" s="1"/>
  <c r="AK21" i="125"/>
  <c r="AJ21" i="125"/>
  <c r="AJ30" i="125" s="1"/>
  <c r="AJ4" i="51" s="1"/>
  <c r="AI21" i="125"/>
  <c r="AI30" i="125" s="1"/>
  <c r="AI4" i="51" s="1"/>
  <c r="AH21" i="125"/>
  <c r="AH30" i="125" s="1"/>
  <c r="AG21" i="125"/>
  <c r="AG30" i="125" s="1"/>
  <c r="AF21" i="125"/>
  <c r="AF30" i="125" s="1"/>
  <c r="AF4" i="51" s="1"/>
  <c r="AE21" i="125"/>
  <c r="AD21" i="125"/>
  <c r="AD30" i="125" s="1"/>
  <c r="AC21" i="125"/>
  <c r="AC30" i="125" s="1"/>
  <c r="AB21" i="125"/>
  <c r="AB30" i="125" s="1"/>
  <c r="AA21" i="125"/>
  <c r="Z21" i="125"/>
  <c r="Z30" i="125" s="1"/>
  <c r="Y21" i="125"/>
  <c r="Y30" i="125" s="1"/>
  <c r="X21" i="125"/>
  <c r="X30" i="125" s="1"/>
  <c r="X4" i="51" s="1"/>
  <c r="W21" i="125"/>
  <c r="V21" i="125"/>
  <c r="V30" i="125" s="1"/>
  <c r="U21" i="125"/>
  <c r="U30" i="125" s="1"/>
  <c r="T21" i="125"/>
  <c r="T30" i="125" s="1"/>
  <c r="T4" i="51" s="1"/>
  <c r="S21" i="125"/>
  <c r="R21" i="125"/>
  <c r="R30" i="125" s="1"/>
  <c r="Q21" i="125"/>
  <c r="Q30" i="125" s="1"/>
  <c r="P21" i="125"/>
  <c r="P30" i="125" s="1"/>
  <c r="P4" i="51" s="1"/>
  <c r="O21" i="125"/>
  <c r="O30" i="125" s="1"/>
  <c r="O4" i="51" s="1"/>
  <c r="N21" i="125"/>
  <c r="N30" i="125" s="1"/>
  <c r="M21" i="125"/>
  <c r="M30" i="125" s="1"/>
  <c r="L21" i="125"/>
  <c r="L30" i="125" s="1"/>
  <c r="L4" i="51" s="1"/>
  <c r="K21" i="125"/>
  <c r="K30" i="125" s="1"/>
  <c r="K4" i="51" s="1"/>
  <c r="J21" i="125"/>
  <c r="J30" i="125" s="1"/>
  <c r="I21" i="125"/>
  <c r="I30" i="125" s="1"/>
  <c r="H21" i="125"/>
  <c r="H30" i="125" s="1"/>
  <c r="H4" i="51" s="1"/>
  <c r="G21" i="125"/>
  <c r="F21" i="125"/>
  <c r="F30" i="125" s="1"/>
  <c r="E21" i="125"/>
  <c r="E30" i="125" s="1"/>
  <c r="D21" i="125"/>
  <c r="D30" i="125" s="1"/>
  <c r="D4" i="51" s="1"/>
  <c r="AN20" i="125"/>
  <c r="AN19" i="125"/>
  <c r="AN17" i="125"/>
  <c r="AN16" i="125"/>
  <c r="AN15" i="125"/>
  <c r="AN14" i="125"/>
  <c r="AN13" i="125"/>
  <c r="AN12" i="125"/>
  <c r="AN11" i="125"/>
  <c r="AN10" i="125"/>
  <c r="AN9" i="125"/>
  <c r="H22" i="125" l="1"/>
  <c r="T22" i="125"/>
  <c r="W22" i="125"/>
  <c r="Z22" i="125"/>
  <c r="AF22" i="125"/>
  <c r="G23" i="22"/>
  <c r="AN22" i="125"/>
  <c r="F37" i="125"/>
  <c r="F38" i="125" s="1"/>
  <c r="F4" i="51"/>
  <c r="V37" i="125"/>
  <c r="V38" i="125" s="1"/>
  <c r="V4" i="51"/>
  <c r="AL37" i="125"/>
  <c r="AL38" i="125" s="1"/>
  <c r="AL4" i="51"/>
  <c r="I37" i="125"/>
  <c r="I38" i="125" s="1"/>
  <c r="I4" i="51"/>
  <c r="Y37" i="125"/>
  <c r="Y38" i="125" s="1"/>
  <c r="Y4" i="51"/>
  <c r="J37" i="125"/>
  <c r="J38" i="125" s="1"/>
  <c r="J4" i="51"/>
  <c r="R37" i="125"/>
  <c r="R38" i="125" s="1"/>
  <c r="R4" i="51"/>
  <c r="Z37" i="125"/>
  <c r="Z38" i="125" s="1"/>
  <c r="Z4" i="51"/>
  <c r="AH37" i="125"/>
  <c r="AH38" i="125" s="1"/>
  <c r="AH4" i="51"/>
  <c r="N37" i="125"/>
  <c r="N38" i="125" s="1"/>
  <c r="N4" i="51"/>
  <c r="AD37" i="125"/>
  <c r="AD38" i="125" s="1"/>
  <c r="AD4" i="51"/>
  <c r="Q37" i="125"/>
  <c r="Q38" i="125" s="1"/>
  <c r="Q4" i="51"/>
  <c r="AG37" i="125"/>
  <c r="AG38" i="125" s="1"/>
  <c r="AG4" i="51"/>
  <c r="AC31" i="125"/>
  <c r="AB4" i="51"/>
  <c r="E37" i="125"/>
  <c r="E38" i="125" s="1"/>
  <c r="E4" i="51"/>
  <c r="M37" i="125"/>
  <c r="M38" i="125" s="1"/>
  <c r="M4" i="51"/>
  <c r="U37" i="125"/>
  <c r="U38" i="125" s="1"/>
  <c r="U4" i="51"/>
  <c r="AC37" i="125"/>
  <c r="AC38" i="125" s="1"/>
  <c r="AC4" i="51"/>
  <c r="AK37" i="125"/>
  <c r="AK38" i="125" s="1"/>
  <c r="AK4" i="51"/>
  <c r="R7" i="127"/>
  <c r="Q7" i="127" s="1"/>
  <c r="P24" i="127"/>
  <c r="F8" i="127" s="1"/>
  <c r="G10" i="22" s="1"/>
  <c r="P18" i="127"/>
  <c r="F7" i="127" s="1"/>
  <c r="G9" i="22" s="1"/>
  <c r="Q31" i="125"/>
  <c r="AH15" i="128"/>
  <c r="G29" i="128"/>
  <c r="G34" i="128"/>
  <c r="AH47" i="128"/>
  <c r="V57" i="128"/>
  <c r="F26" i="127" s="1"/>
  <c r="G28" i="22" s="1"/>
  <c r="AD4" i="128"/>
  <c r="D28" i="128" s="1"/>
  <c r="G28" i="128" s="1"/>
  <c r="AH17" i="128"/>
  <c r="AD21" i="128"/>
  <c r="D44" i="128" s="1"/>
  <c r="G44" i="128" s="1"/>
  <c r="AD23" i="128"/>
  <c r="D46" i="128" s="1"/>
  <c r="G46" i="128" s="1"/>
  <c r="AD32" i="128"/>
  <c r="D54" i="128" s="1"/>
  <c r="G54" i="128" s="1"/>
  <c r="AD33" i="128"/>
  <c r="D55" i="128" s="1"/>
  <c r="G55" i="128" s="1"/>
  <c r="AH16" i="128"/>
  <c r="AH22" i="128"/>
  <c r="F31" i="128"/>
  <c r="G31" i="128" s="1"/>
  <c r="F32" i="128"/>
  <c r="G32" i="128" s="1"/>
  <c r="F34" i="128"/>
  <c r="F29" i="128"/>
  <c r="F50" i="128"/>
  <c r="G50" i="128" s="1"/>
  <c r="G53" i="128" s="1"/>
  <c r="AD6" i="128"/>
  <c r="D30" i="128" s="1"/>
  <c r="G30" i="128" s="1"/>
  <c r="AD9" i="128"/>
  <c r="D33" i="128" s="1"/>
  <c r="G33" i="128" s="1"/>
  <c r="AD19" i="128"/>
  <c r="D42" i="128" s="1"/>
  <c r="G42" i="128" s="1"/>
  <c r="G49" i="128" s="1"/>
  <c r="P28" i="127"/>
  <c r="P33" i="127" s="1"/>
  <c r="F9" i="127" s="1"/>
  <c r="G11" i="22" s="1"/>
  <c r="E31" i="125"/>
  <c r="K37" i="125"/>
  <c r="K38" i="125" s="1"/>
  <c r="O37" i="125"/>
  <c r="O38" i="125" s="1"/>
  <c r="AI37" i="125"/>
  <c r="AI38" i="125" s="1"/>
  <c r="AM37" i="125"/>
  <c r="AM38" i="125" s="1"/>
  <c r="D37" i="125"/>
  <c r="D38" i="125" s="1"/>
  <c r="H37" i="125"/>
  <c r="H38" i="125" s="1"/>
  <c r="L37" i="125"/>
  <c r="L38" i="125" s="1"/>
  <c r="P37" i="125"/>
  <c r="P38" i="125" s="1"/>
  <c r="T37" i="125"/>
  <c r="T38" i="125" s="1"/>
  <c r="X37" i="125"/>
  <c r="X38" i="125" s="1"/>
  <c r="AB37" i="125"/>
  <c r="AB38" i="125" s="1"/>
  <c r="AF37" i="125"/>
  <c r="AF38" i="125" s="1"/>
  <c r="AJ37" i="125"/>
  <c r="AJ38" i="125" s="1"/>
  <c r="K31" i="125"/>
  <c r="AI31" i="125"/>
  <c r="K22" i="125"/>
  <c r="AI22" i="125"/>
  <c r="N22" i="125"/>
  <c r="AL22" i="125"/>
  <c r="AN36" i="125"/>
  <c r="E22" i="125"/>
  <c r="Q22" i="125"/>
  <c r="AC22" i="125"/>
  <c r="G30" i="125"/>
  <c r="S30" i="125"/>
  <c r="W30" i="125"/>
  <c r="AA30" i="125"/>
  <c r="AE30" i="125"/>
  <c r="AN21" i="125"/>
  <c r="N31" i="125"/>
  <c r="AL31" i="125"/>
  <c r="W31" i="125" l="1"/>
  <c r="W4" i="51"/>
  <c r="T31" i="125"/>
  <c r="S4" i="51"/>
  <c r="AA37" i="125"/>
  <c r="AA38" i="125" s="1"/>
  <c r="AA4" i="51"/>
  <c r="AF31" i="125"/>
  <c r="AE4" i="51"/>
  <c r="H31" i="125"/>
  <c r="G4" i="51"/>
  <c r="Z31" i="125"/>
  <c r="F4" i="127"/>
  <c r="G5" i="22" s="1"/>
  <c r="F23" i="127"/>
  <c r="F29" i="127" s="1"/>
  <c r="G38" i="128"/>
  <c r="AH37" i="128"/>
  <c r="G57" i="128"/>
  <c r="AH27" i="128"/>
  <c r="W37" i="125"/>
  <c r="W38" i="125" s="1"/>
  <c r="G37" i="125"/>
  <c r="G38" i="125" s="1"/>
  <c r="S37" i="125"/>
  <c r="S38" i="125" s="1"/>
  <c r="AE37" i="125"/>
  <c r="AE38" i="125" s="1"/>
  <c r="AN30" i="125"/>
  <c r="AN4" i="51" s="1"/>
  <c r="AN31" i="125" l="1"/>
  <c r="AN38" i="125"/>
  <c r="G25" i="22"/>
  <c r="AN37" i="125"/>
  <c r="AM49" i="124"/>
  <c r="AL49" i="124"/>
  <c r="AK49" i="124"/>
  <c r="AJ49" i="124"/>
  <c r="AI49" i="124"/>
  <c r="AH49" i="124"/>
  <c r="AG49" i="124"/>
  <c r="AF49" i="124"/>
  <c r="AE49" i="124"/>
  <c r="AD49" i="124"/>
  <c r="AC49" i="124"/>
  <c r="AB49" i="124"/>
  <c r="AA49" i="124"/>
  <c r="Z49" i="124"/>
  <c r="Y49" i="124"/>
  <c r="X49" i="124"/>
  <c r="W49" i="124"/>
  <c r="V49" i="124"/>
  <c r="U49" i="124"/>
  <c r="T49" i="124"/>
  <c r="S49" i="124"/>
  <c r="R49" i="124"/>
  <c r="Q49" i="124"/>
  <c r="P49" i="124"/>
  <c r="O49" i="124"/>
  <c r="N49" i="124"/>
  <c r="M49" i="124"/>
  <c r="L49" i="124"/>
  <c r="K49" i="124"/>
  <c r="J49" i="124"/>
  <c r="I49" i="124"/>
  <c r="H49" i="124"/>
  <c r="G49" i="124"/>
  <c r="F49" i="124"/>
  <c r="E49" i="124"/>
  <c r="D49" i="124"/>
  <c r="AN49" i="124" s="1"/>
  <c r="AN48" i="124"/>
  <c r="AN47" i="124"/>
  <c r="AN46" i="124"/>
  <c r="AN45" i="124"/>
  <c r="AM43" i="124"/>
  <c r="AJ43" i="124"/>
  <c r="AF43" i="124"/>
  <c r="AE43" i="124"/>
  <c r="AB43" i="124"/>
  <c r="AA43" i="124"/>
  <c r="X43" i="124"/>
  <c r="T43" i="124"/>
  <c r="S43" i="124"/>
  <c r="P43" i="124"/>
  <c r="O43" i="124"/>
  <c r="K43" i="124"/>
  <c r="H43" i="124"/>
  <c r="G43" i="124"/>
  <c r="D43" i="124"/>
  <c r="AM34" i="124"/>
  <c r="AL34" i="124"/>
  <c r="AL43" i="124" s="1"/>
  <c r="AK34" i="124"/>
  <c r="AL35" i="124" s="1"/>
  <c r="AJ34" i="124"/>
  <c r="AI34" i="124"/>
  <c r="AI35" i="124" s="1"/>
  <c r="AH34" i="124"/>
  <c r="AH43" i="124" s="1"/>
  <c r="AG34" i="124"/>
  <c r="AG43" i="124" s="1"/>
  <c r="AF34" i="124"/>
  <c r="AE34" i="124"/>
  <c r="AF35" i="124" s="1"/>
  <c r="AD34" i="124"/>
  <c r="AD43" i="124" s="1"/>
  <c r="AC34" i="124"/>
  <c r="AC35" i="124" s="1"/>
  <c r="AB34" i="124"/>
  <c r="AA34" i="124"/>
  <c r="Z34" i="124"/>
  <c r="Z43" i="124" s="1"/>
  <c r="Y34" i="124"/>
  <c r="Z35" i="124" s="1"/>
  <c r="X34" i="124"/>
  <c r="W34" i="124"/>
  <c r="W35" i="124" s="1"/>
  <c r="V34" i="124"/>
  <c r="V43" i="124" s="1"/>
  <c r="U34" i="124"/>
  <c r="U43" i="124" s="1"/>
  <c r="T34" i="124"/>
  <c r="S34" i="124"/>
  <c r="R34" i="124"/>
  <c r="R43" i="124" s="1"/>
  <c r="Q34" i="124"/>
  <c r="Q43" i="124" s="1"/>
  <c r="P34" i="124"/>
  <c r="O34" i="124"/>
  <c r="N34" i="124"/>
  <c r="N43" i="124" s="1"/>
  <c r="M34" i="124"/>
  <c r="N35" i="124" s="1"/>
  <c r="L34" i="124"/>
  <c r="L43" i="124" s="1"/>
  <c r="K34" i="124"/>
  <c r="K35" i="124" s="1"/>
  <c r="J34" i="124"/>
  <c r="J43" i="124" s="1"/>
  <c r="I34" i="124"/>
  <c r="I43" i="124" s="1"/>
  <c r="H34" i="124"/>
  <c r="G34" i="124"/>
  <c r="H35" i="124" s="1"/>
  <c r="F34" i="124"/>
  <c r="F43" i="124" s="1"/>
  <c r="E34" i="124"/>
  <c r="E35" i="124" s="1"/>
  <c r="D34" i="124"/>
  <c r="AN33" i="124"/>
  <c r="AN32" i="124"/>
  <c r="AN31" i="124"/>
  <c r="AN30" i="124"/>
  <c r="AN29" i="124"/>
  <c r="AN28" i="124"/>
  <c r="AN27" i="124"/>
  <c r="AN26" i="124"/>
  <c r="AN25" i="124"/>
  <c r="AN24" i="124"/>
  <c r="AN23" i="124"/>
  <c r="AN22" i="124"/>
  <c r="AN21" i="124"/>
  <c r="AN20" i="124"/>
  <c r="AN19" i="124"/>
  <c r="AN18" i="124"/>
  <c r="AN17" i="124"/>
  <c r="AN16" i="124"/>
  <c r="AN15" i="124"/>
  <c r="AN14" i="124"/>
  <c r="AN13" i="124"/>
  <c r="AN12" i="124"/>
  <c r="AN11" i="124"/>
  <c r="AN35" i="124" s="1"/>
  <c r="AN10" i="124"/>
  <c r="AN9" i="124"/>
  <c r="G31" i="22" l="1"/>
  <c r="F30" i="127"/>
  <c r="AI43" i="124"/>
  <c r="W43" i="124"/>
  <c r="T35" i="124"/>
  <c r="AN34" i="124"/>
  <c r="F50" i="124"/>
  <c r="F51" i="124" s="1"/>
  <c r="N50" i="124"/>
  <c r="N51" i="124" s="1"/>
  <c r="AD50" i="124"/>
  <c r="AD51" i="124" s="1"/>
  <c r="AL50" i="124"/>
  <c r="AL51" i="124" s="1"/>
  <c r="H50" i="124"/>
  <c r="H51" i="124" s="1"/>
  <c r="P50" i="124"/>
  <c r="P51" i="124" s="1"/>
  <c r="D50" i="124"/>
  <c r="D51" i="124" s="1"/>
  <c r="L50" i="124"/>
  <c r="L51" i="124" s="1"/>
  <c r="T50" i="124"/>
  <c r="T51" i="124" s="1"/>
  <c r="AB50" i="124"/>
  <c r="AB51" i="124" s="1"/>
  <c r="AJ50" i="124"/>
  <c r="AJ51" i="124" s="1"/>
  <c r="X50" i="124"/>
  <c r="X51" i="124" s="1"/>
  <c r="R50" i="124"/>
  <c r="R51" i="124" s="1"/>
  <c r="Z50" i="124"/>
  <c r="Z51" i="124" s="1"/>
  <c r="AF50" i="124"/>
  <c r="AF51" i="124" s="1"/>
  <c r="G50" i="124"/>
  <c r="G51" i="124" s="1"/>
  <c r="K50" i="124"/>
  <c r="K51" i="124" s="1"/>
  <c r="O50" i="124"/>
  <c r="O51" i="124" s="1"/>
  <c r="S50" i="124"/>
  <c r="S51" i="124" s="1"/>
  <c r="AA50" i="124"/>
  <c r="AA51" i="124" s="1"/>
  <c r="AE50" i="124"/>
  <c r="AE51" i="124" s="1"/>
  <c r="AM50" i="124"/>
  <c r="AM51" i="124" s="1"/>
  <c r="T44" i="124"/>
  <c r="I50" i="124"/>
  <c r="I51" i="124" s="1"/>
  <c r="Q50" i="124"/>
  <c r="Q51" i="124" s="1"/>
  <c r="U50" i="124"/>
  <c r="U51" i="124" s="1"/>
  <c r="AG50" i="124"/>
  <c r="AG51" i="124" s="1"/>
  <c r="J50" i="124"/>
  <c r="J51" i="124" s="1"/>
  <c r="K44" i="124"/>
  <c r="V50" i="124"/>
  <c r="V51" i="124" s="1"/>
  <c r="AH50" i="124"/>
  <c r="AH51" i="124" s="1"/>
  <c r="Q44" i="124"/>
  <c r="H44" i="124"/>
  <c r="AF44" i="124"/>
  <c r="Q35" i="124"/>
  <c r="E43" i="124"/>
  <c r="M43" i="124"/>
  <c r="M50" i="124" s="1"/>
  <c r="M51" i="124" s="1"/>
  <c r="Y43" i="124"/>
  <c r="AC43" i="124"/>
  <c r="AK43" i="124"/>
  <c r="W44" i="124" l="1"/>
  <c r="W50" i="124"/>
  <c r="W51" i="124" s="1"/>
  <c r="AI44" i="124"/>
  <c r="AI50" i="124"/>
  <c r="AI51" i="124" s="1"/>
  <c r="AL44" i="124"/>
  <c r="AC44" i="124"/>
  <c r="Z44" i="124"/>
  <c r="N44" i="124"/>
  <c r="E44" i="124"/>
  <c r="Y50" i="124"/>
  <c r="Y51" i="124" s="1"/>
  <c r="AN43" i="124"/>
  <c r="AK50" i="124"/>
  <c r="AK51" i="124" s="1"/>
  <c r="E50" i="124"/>
  <c r="E51" i="124" s="1"/>
  <c r="AC50" i="124"/>
  <c r="AC51" i="124" s="1"/>
  <c r="AN51" i="124" l="1"/>
  <c r="AN44" i="124"/>
  <c r="AN50" i="124"/>
  <c r="G56" i="122" l="1"/>
  <c r="G57" i="122" s="1"/>
  <c r="G55" i="122"/>
  <c r="G54" i="122"/>
  <c r="G53" i="122"/>
  <c r="G52" i="122"/>
  <c r="G51" i="122"/>
  <c r="G50" i="122"/>
  <c r="G48" i="122"/>
  <c r="G47" i="122"/>
  <c r="G46" i="122"/>
  <c r="G45" i="122"/>
  <c r="G44" i="122"/>
  <c r="G43" i="122"/>
  <c r="G42" i="122"/>
  <c r="G41" i="122"/>
  <c r="G40" i="122"/>
  <c r="G39" i="122"/>
  <c r="G49" i="122" s="1"/>
  <c r="G37" i="122"/>
  <c r="G36" i="122"/>
  <c r="G35" i="122"/>
  <c r="L34" i="122"/>
  <c r="K34" i="122"/>
  <c r="G34" i="122"/>
  <c r="N33" i="122"/>
  <c r="N34" i="122" s="1"/>
  <c r="G33" i="122"/>
  <c r="N32" i="122"/>
  <c r="G32" i="122"/>
  <c r="N31" i="122"/>
  <c r="G31" i="122"/>
  <c r="L30" i="122"/>
  <c r="K30" i="122"/>
  <c r="G30" i="122"/>
  <c r="N29" i="122"/>
  <c r="G29" i="122"/>
  <c r="N28" i="122"/>
  <c r="G28" i="122"/>
  <c r="G38" i="122" s="1"/>
  <c r="N27" i="122"/>
  <c r="N30" i="122" s="1"/>
  <c r="L26" i="122"/>
  <c r="K26" i="122"/>
  <c r="N25" i="122"/>
  <c r="N24" i="122"/>
  <c r="N26" i="122" s="1"/>
  <c r="N23" i="122"/>
  <c r="G23" i="122"/>
  <c r="G22" i="122"/>
  <c r="G21" i="122"/>
  <c r="G24" i="122" s="1"/>
  <c r="G19" i="122"/>
  <c r="G18" i="122"/>
  <c r="G20" i="122"/>
  <c r="V16" i="122"/>
  <c r="L10" i="122"/>
  <c r="K10" i="122"/>
  <c r="N9" i="122"/>
  <c r="N8" i="122"/>
  <c r="N7" i="122"/>
  <c r="N6" i="122"/>
  <c r="N10" i="122" s="1"/>
  <c r="P14" i="121"/>
  <c r="P13" i="121"/>
  <c r="P11" i="121"/>
  <c r="P15" i="121" s="1"/>
  <c r="N11" i="121"/>
  <c r="N10" i="121"/>
  <c r="F10" i="121"/>
  <c r="R9" i="121"/>
  <c r="N9" i="121"/>
  <c r="R8" i="121"/>
  <c r="N8" i="121"/>
  <c r="R7" i="121"/>
  <c r="N7" i="121"/>
  <c r="R6" i="121"/>
  <c r="N6" i="121"/>
  <c r="F6" i="121"/>
  <c r="R5" i="121"/>
  <c r="N5" i="121"/>
  <c r="R11" i="121" s="1"/>
  <c r="AM49" i="120"/>
  <c r="AL49" i="120"/>
  <c r="AK49" i="120"/>
  <c r="AJ49" i="120"/>
  <c r="AI49" i="120"/>
  <c r="AH49" i="120"/>
  <c r="AG49" i="120"/>
  <c r="AF49" i="120"/>
  <c r="AE49" i="120"/>
  <c r="AD49" i="120"/>
  <c r="AC49" i="120"/>
  <c r="AB49" i="120"/>
  <c r="AA49" i="120"/>
  <c r="Z49" i="120"/>
  <c r="Y49" i="120"/>
  <c r="X49" i="120"/>
  <c r="W49" i="120"/>
  <c r="V49" i="120"/>
  <c r="U49" i="120"/>
  <c r="T49" i="120"/>
  <c r="S49" i="120"/>
  <c r="R49" i="120"/>
  <c r="Q49" i="120"/>
  <c r="P49" i="120"/>
  <c r="O49" i="120"/>
  <c r="N49" i="120"/>
  <c r="M49" i="120"/>
  <c r="L49" i="120"/>
  <c r="K49" i="120"/>
  <c r="J49" i="120"/>
  <c r="I49" i="120"/>
  <c r="H49" i="120"/>
  <c r="G49" i="120"/>
  <c r="F49" i="120"/>
  <c r="E49" i="120"/>
  <c r="D49" i="120"/>
  <c r="AN48" i="120"/>
  <c r="AN47" i="120"/>
  <c r="AN46" i="120"/>
  <c r="AN45" i="120"/>
  <c r="AL43" i="120"/>
  <c r="AH43" i="120"/>
  <c r="AD43" i="120"/>
  <c r="Z43" i="120"/>
  <c r="V43" i="120"/>
  <c r="R43" i="120"/>
  <c r="N43" i="120"/>
  <c r="J43" i="120"/>
  <c r="F43" i="120"/>
  <c r="AM34" i="120"/>
  <c r="AM43" i="120" s="1"/>
  <c r="AL34" i="120"/>
  <c r="AK34" i="120"/>
  <c r="AK43" i="120" s="1"/>
  <c r="AJ34" i="120"/>
  <c r="AJ43" i="120" s="1"/>
  <c r="AI34" i="120"/>
  <c r="AI35" i="120" s="1"/>
  <c r="AH34" i="120"/>
  <c r="AG34" i="120"/>
  <c r="AG43" i="120" s="1"/>
  <c r="AF34" i="120"/>
  <c r="AF43" i="120" s="1"/>
  <c r="AE34" i="120"/>
  <c r="AF35" i="120" s="1"/>
  <c r="AD34" i="120"/>
  <c r="AC34" i="120"/>
  <c r="AC43" i="120" s="1"/>
  <c r="AB34" i="120"/>
  <c r="AB43" i="120" s="1"/>
  <c r="AA34" i="120"/>
  <c r="Z35" i="120" s="1"/>
  <c r="Z34" i="120"/>
  <c r="Y34" i="120"/>
  <c r="Y43" i="120" s="1"/>
  <c r="X34" i="120"/>
  <c r="X43" i="120" s="1"/>
  <c r="W34" i="120"/>
  <c r="W43" i="120" s="1"/>
  <c r="V34" i="120"/>
  <c r="U34" i="120"/>
  <c r="U43" i="120" s="1"/>
  <c r="T34" i="120"/>
  <c r="T43" i="120" s="1"/>
  <c r="S34" i="120"/>
  <c r="T35" i="120" s="1"/>
  <c r="R34" i="120"/>
  <c r="Q34" i="120"/>
  <c r="Q43" i="120" s="1"/>
  <c r="P34" i="120"/>
  <c r="P43" i="120" s="1"/>
  <c r="O34" i="120"/>
  <c r="O43" i="120" s="1"/>
  <c r="N34" i="120"/>
  <c r="M34" i="120"/>
  <c r="M43" i="120" s="1"/>
  <c r="L34" i="120"/>
  <c r="L43" i="120" s="1"/>
  <c r="K34" i="120"/>
  <c r="K35" i="120" s="1"/>
  <c r="J34" i="120"/>
  <c r="I34" i="120"/>
  <c r="I43" i="120" s="1"/>
  <c r="H34" i="120"/>
  <c r="H43" i="120" s="1"/>
  <c r="G34" i="120"/>
  <c r="H35" i="120" s="1"/>
  <c r="F34" i="120"/>
  <c r="E34" i="120"/>
  <c r="E43" i="120" s="1"/>
  <c r="D34" i="120"/>
  <c r="D43" i="120" s="1"/>
  <c r="AN33" i="120"/>
  <c r="AN32" i="120"/>
  <c r="AN31" i="120"/>
  <c r="AN30" i="120"/>
  <c r="AN29" i="120"/>
  <c r="AN28" i="120"/>
  <c r="AN27" i="120"/>
  <c r="AN26" i="120"/>
  <c r="AN25" i="120"/>
  <c r="AN24" i="120"/>
  <c r="AN23" i="120"/>
  <c r="AN22" i="120"/>
  <c r="AN21" i="120"/>
  <c r="AN20" i="120"/>
  <c r="AN19" i="120"/>
  <c r="AN18" i="120"/>
  <c r="AN17" i="120"/>
  <c r="AN15" i="120"/>
  <c r="AN14" i="120"/>
  <c r="AN13" i="120"/>
  <c r="AN12" i="120"/>
  <c r="AN11" i="120"/>
  <c r="AN10" i="120"/>
  <c r="AN9" i="120"/>
  <c r="AN35" i="120" s="1"/>
  <c r="F21" i="121" l="1"/>
  <c r="R50" i="120"/>
  <c r="R51" i="120" s="1"/>
  <c r="Z50" i="120"/>
  <c r="Z51" i="120" s="1"/>
  <c r="F50" i="120"/>
  <c r="F51" i="120" s="1"/>
  <c r="V50" i="120"/>
  <c r="V51" i="120" s="1"/>
  <c r="AD50" i="120"/>
  <c r="AD51" i="120" s="1"/>
  <c r="AL50" i="120"/>
  <c r="AL51" i="120" s="1"/>
  <c r="I50" i="120"/>
  <c r="I51" i="120" s="1"/>
  <c r="Q50" i="120"/>
  <c r="Q51" i="120" s="1"/>
  <c r="Y50" i="120"/>
  <c r="Y51" i="120" s="1"/>
  <c r="AG50" i="120"/>
  <c r="AG51" i="120" s="1"/>
  <c r="N50" i="120"/>
  <c r="N51" i="120" s="1"/>
  <c r="J50" i="120"/>
  <c r="J51" i="120" s="1"/>
  <c r="AH50" i="120"/>
  <c r="AH51" i="120" s="1"/>
  <c r="E50" i="120"/>
  <c r="E51" i="120" s="1"/>
  <c r="M50" i="120"/>
  <c r="M51" i="120" s="1"/>
  <c r="U50" i="120"/>
  <c r="U51" i="120" s="1"/>
  <c r="AC50" i="120"/>
  <c r="AC51" i="120" s="1"/>
  <c r="AK50" i="120"/>
  <c r="AK51" i="120" s="1"/>
  <c r="V34" i="122"/>
  <c r="F11" i="121" s="1"/>
  <c r="V57" i="122"/>
  <c r="F26" i="121" s="1"/>
  <c r="P28" i="121"/>
  <c r="F8" i="121" s="1"/>
  <c r="P22" i="121"/>
  <c r="F7" i="121" s="1"/>
  <c r="D50" i="120"/>
  <c r="D51" i="120" s="1"/>
  <c r="H50" i="120"/>
  <c r="H51" i="120" s="1"/>
  <c r="L50" i="120"/>
  <c r="L51" i="120" s="1"/>
  <c r="P50" i="120"/>
  <c r="P51" i="120" s="1"/>
  <c r="T50" i="120"/>
  <c r="T51" i="120" s="1"/>
  <c r="X50" i="120"/>
  <c r="X51" i="120" s="1"/>
  <c r="AB50" i="120"/>
  <c r="AB51" i="120" s="1"/>
  <c r="AF50" i="120"/>
  <c r="AF51" i="120" s="1"/>
  <c r="AJ50" i="120"/>
  <c r="AJ51" i="120" s="1"/>
  <c r="AC44" i="120"/>
  <c r="Q44" i="120"/>
  <c r="Q11" i="121"/>
  <c r="F4" i="121"/>
  <c r="F23" i="121"/>
  <c r="P32" i="121"/>
  <c r="P37" i="121" s="1"/>
  <c r="F9" i="121" s="1"/>
  <c r="E44" i="120"/>
  <c r="W44" i="120"/>
  <c r="O50" i="120"/>
  <c r="O51" i="120" s="1"/>
  <c r="W50" i="120"/>
  <c r="W51" i="120" s="1"/>
  <c r="AM50" i="120"/>
  <c r="AM51" i="120" s="1"/>
  <c r="W35" i="120"/>
  <c r="AN34" i="120"/>
  <c r="N35" i="120"/>
  <c r="AL35" i="120"/>
  <c r="AN49" i="120"/>
  <c r="E35" i="120"/>
  <c r="Q35" i="120"/>
  <c r="AC35" i="120"/>
  <c r="G43" i="120"/>
  <c r="K43" i="120"/>
  <c r="S43" i="120"/>
  <c r="AA43" i="120"/>
  <c r="AE43" i="120"/>
  <c r="AI43" i="120"/>
  <c r="N44" i="120"/>
  <c r="AL44" i="120"/>
  <c r="F29" i="121" l="1"/>
  <c r="AA50" i="120"/>
  <c r="AA51" i="120" s="1"/>
  <c r="AI44" i="120"/>
  <c r="K50" i="120"/>
  <c r="K51" i="120" s="1"/>
  <c r="AF44" i="120"/>
  <c r="H44" i="120"/>
  <c r="T44" i="120"/>
  <c r="AE50" i="120"/>
  <c r="AE51" i="120" s="1"/>
  <c r="AI50" i="120"/>
  <c r="AI51" i="120" s="1"/>
  <c r="Z44" i="120"/>
  <c r="K44" i="120"/>
  <c r="S50" i="120"/>
  <c r="S51" i="120" s="1"/>
  <c r="AN43" i="120"/>
  <c r="G50" i="120"/>
  <c r="G51" i="120" s="1"/>
  <c r="AN51" i="120" l="1"/>
  <c r="F30" i="121"/>
  <c r="AN44" i="120"/>
  <c r="AN50" i="120"/>
  <c r="AM49" i="117" l="1"/>
  <c r="AL49" i="117"/>
  <c r="AK49" i="117"/>
  <c r="AJ49" i="117"/>
  <c r="AI49" i="117"/>
  <c r="AH49" i="117"/>
  <c r="AG49" i="117"/>
  <c r="AF49" i="117"/>
  <c r="AE49" i="117"/>
  <c r="AD49" i="117"/>
  <c r="AC49" i="117"/>
  <c r="AB49" i="117"/>
  <c r="AA49" i="117"/>
  <c r="Z49" i="117"/>
  <c r="Y49" i="117"/>
  <c r="X49" i="117"/>
  <c r="W49" i="117"/>
  <c r="V49" i="117"/>
  <c r="U49" i="117"/>
  <c r="T49" i="117"/>
  <c r="S49" i="117"/>
  <c r="R49" i="117"/>
  <c r="Q49" i="117"/>
  <c r="P49" i="117"/>
  <c r="O49" i="117"/>
  <c r="N49" i="117"/>
  <c r="M49" i="117"/>
  <c r="L49" i="117"/>
  <c r="K49" i="117"/>
  <c r="J49" i="117"/>
  <c r="I49" i="117"/>
  <c r="H49" i="117"/>
  <c r="G49" i="117"/>
  <c r="F49" i="117"/>
  <c r="E49" i="117"/>
  <c r="D49" i="117"/>
  <c r="AN49" i="117" s="1"/>
  <c r="AN48" i="117"/>
  <c r="AN47" i="117"/>
  <c r="AN46" i="117"/>
  <c r="AN45" i="117"/>
  <c r="AM43" i="117"/>
  <c r="AJ43" i="117"/>
  <c r="AI43" i="117"/>
  <c r="AF43" i="117"/>
  <c r="AE43" i="117"/>
  <c r="AB43" i="117"/>
  <c r="AA43" i="117"/>
  <c r="X43" i="117"/>
  <c r="W43" i="117"/>
  <c r="T43" i="117"/>
  <c r="S43" i="117"/>
  <c r="P43" i="117"/>
  <c r="O43" i="117"/>
  <c r="L43" i="117"/>
  <c r="K43" i="117"/>
  <c r="H43" i="117"/>
  <c r="G43" i="117"/>
  <c r="D43" i="117"/>
  <c r="AM34" i="117"/>
  <c r="AL34" i="117"/>
  <c r="AL43" i="117" s="1"/>
  <c r="AK34" i="117"/>
  <c r="AL35" i="117" s="1"/>
  <c r="AJ34" i="117"/>
  <c r="AI34" i="117"/>
  <c r="AI35" i="117" s="1"/>
  <c r="AH34" i="117"/>
  <c r="AH43" i="117" s="1"/>
  <c r="AG34" i="117"/>
  <c r="AG43" i="117" s="1"/>
  <c r="AF34" i="117"/>
  <c r="AE34" i="117"/>
  <c r="AF35" i="117" s="1"/>
  <c r="AD34" i="117"/>
  <c r="AD43" i="117" s="1"/>
  <c r="AC34" i="117"/>
  <c r="AC35" i="117" s="1"/>
  <c r="AB34" i="117"/>
  <c r="AA34" i="117"/>
  <c r="Z34" i="117"/>
  <c r="Z43" i="117" s="1"/>
  <c r="Y34" i="117"/>
  <c r="Z35" i="117" s="1"/>
  <c r="X34" i="117"/>
  <c r="W34" i="117"/>
  <c r="W35" i="117" s="1"/>
  <c r="V34" i="117"/>
  <c r="V43" i="117" s="1"/>
  <c r="U34" i="117"/>
  <c r="U43" i="117" s="1"/>
  <c r="T34" i="117"/>
  <c r="S34" i="117"/>
  <c r="T35" i="117" s="1"/>
  <c r="R34" i="117"/>
  <c r="R43" i="117" s="1"/>
  <c r="Q34" i="117"/>
  <c r="Q43" i="117" s="1"/>
  <c r="P34" i="117"/>
  <c r="O34" i="117"/>
  <c r="N34" i="117"/>
  <c r="N43" i="117" s="1"/>
  <c r="M34" i="117"/>
  <c r="N35" i="117" s="1"/>
  <c r="L34" i="117"/>
  <c r="K34" i="117"/>
  <c r="K35" i="117" s="1"/>
  <c r="J34" i="117"/>
  <c r="J43" i="117" s="1"/>
  <c r="I34" i="117"/>
  <c r="I43" i="117" s="1"/>
  <c r="H34" i="117"/>
  <c r="G34" i="117"/>
  <c r="H35" i="117" s="1"/>
  <c r="F34" i="117"/>
  <c r="F43" i="117" s="1"/>
  <c r="E34" i="117"/>
  <c r="E35" i="117" s="1"/>
  <c r="D34" i="117"/>
  <c r="AN34" i="117" s="1"/>
  <c r="AN33" i="117"/>
  <c r="AN32" i="117"/>
  <c r="AN31" i="117"/>
  <c r="AN30" i="117"/>
  <c r="AN29" i="117"/>
  <c r="AN28" i="117"/>
  <c r="AN27" i="117"/>
  <c r="AN26" i="117"/>
  <c r="AN25" i="117"/>
  <c r="AN24" i="117"/>
  <c r="AN23" i="117"/>
  <c r="AN22" i="117"/>
  <c r="AN21" i="117"/>
  <c r="AN20" i="117"/>
  <c r="AN19" i="117"/>
  <c r="AN18" i="117"/>
  <c r="AN17" i="117"/>
  <c r="AN16" i="117"/>
  <c r="AN15" i="117"/>
  <c r="AN14" i="117"/>
  <c r="AN13" i="117"/>
  <c r="AN12" i="117"/>
  <c r="AN11" i="117"/>
  <c r="AN35" i="117" s="1"/>
  <c r="AN10" i="117"/>
  <c r="AN9" i="117"/>
  <c r="G56" i="115"/>
  <c r="G55" i="115"/>
  <c r="G54" i="115"/>
  <c r="G57" i="115" s="1"/>
  <c r="G52" i="115"/>
  <c r="G51" i="115"/>
  <c r="G50" i="115"/>
  <c r="G53" i="115" s="1"/>
  <c r="G48" i="115"/>
  <c r="G47" i="115"/>
  <c r="G46" i="115"/>
  <c r="G45" i="115"/>
  <c r="G44" i="115"/>
  <c r="G43" i="115"/>
  <c r="G42" i="115"/>
  <c r="G41" i="115"/>
  <c r="G40" i="115"/>
  <c r="G39" i="115"/>
  <c r="G49" i="115" s="1"/>
  <c r="G37" i="115"/>
  <c r="G36" i="115"/>
  <c r="G33" i="115"/>
  <c r="L32" i="115"/>
  <c r="K32" i="115"/>
  <c r="G32" i="115"/>
  <c r="N31" i="115"/>
  <c r="G31" i="115"/>
  <c r="N30" i="115"/>
  <c r="N32" i="115" s="1"/>
  <c r="G30" i="115"/>
  <c r="G29" i="115"/>
  <c r="L28" i="115"/>
  <c r="K28" i="115"/>
  <c r="G28" i="115"/>
  <c r="G38" i="115" s="1"/>
  <c r="N27" i="115"/>
  <c r="N26" i="115"/>
  <c r="N25" i="115"/>
  <c r="N28" i="115" s="1"/>
  <c r="L24" i="115"/>
  <c r="K24" i="115"/>
  <c r="N23" i="115"/>
  <c r="G23" i="115"/>
  <c r="N22" i="115"/>
  <c r="N24" i="115" s="1"/>
  <c r="G22" i="115"/>
  <c r="N21" i="115"/>
  <c r="G21" i="115"/>
  <c r="G24" i="115" s="1"/>
  <c r="L20" i="115"/>
  <c r="K20" i="115"/>
  <c r="N19" i="115"/>
  <c r="G19" i="115"/>
  <c r="N18" i="115"/>
  <c r="G18" i="115"/>
  <c r="N17" i="115"/>
  <c r="G17" i="115"/>
  <c r="G20" i="115" s="1"/>
  <c r="N16" i="115"/>
  <c r="L15" i="115"/>
  <c r="K15" i="115"/>
  <c r="G15" i="115"/>
  <c r="N14" i="115"/>
  <c r="G14" i="115"/>
  <c r="N13" i="115"/>
  <c r="G13" i="115"/>
  <c r="N12" i="115"/>
  <c r="G12" i="115"/>
  <c r="G16" i="115" s="1"/>
  <c r="N11" i="115"/>
  <c r="N10" i="115"/>
  <c r="G10" i="115"/>
  <c r="N9" i="115"/>
  <c r="G9" i="115"/>
  <c r="L8" i="115"/>
  <c r="K8" i="115"/>
  <c r="G8" i="115"/>
  <c r="G11" i="115" s="1"/>
  <c r="V7" i="115"/>
  <c r="N7" i="115"/>
  <c r="V6" i="115"/>
  <c r="N6" i="115"/>
  <c r="N8" i="115" s="1"/>
  <c r="G6" i="115"/>
  <c r="V5" i="115"/>
  <c r="V11" i="115" s="1"/>
  <c r="G5" i="115"/>
  <c r="G7" i="115" s="1"/>
  <c r="N15" i="115" l="1"/>
  <c r="P31" i="136" s="1"/>
  <c r="P32" i="136" s="1"/>
  <c r="N20" i="115"/>
  <c r="P33" i="136" s="1"/>
  <c r="AF50" i="117"/>
  <c r="AF51" i="117" s="1"/>
  <c r="D50" i="117"/>
  <c r="D51" i="117" s="1"/>
  <c r="AJ50" i="117"/>
  <c r="AJ51" i="117" s="1"/>
  <c r="K50" i="117"/>
  <c r="K51" i="117" s="1"/>
  <c r="S50" i="117"/>
  <c r="S51" i="117" s="1"/>
  <c r="AA50" i="117"/>
  <c r="AA51" i="117" s="1"/>
  <c r="AI50" i="117"/>
  <c r="AI51" i="117" s="1"/>
  <c r="V34" i="115"/>
  <c r="F11" i="136" s="1"/>
  <c r="AL50" i="117"/>
  <c r="AL51" i="117" s="1"/>
  <c r="X50" i="117"/>
  <c r="X51" i="117" s="1"/>
  <c r="P50" i="117"/>
  <c r="P51" i="117" s="1"/>
  <c r="Q44" i="117"/>
  <c r="F50" i="117"/>
  <c r="F51" i="117" s="1"/>
  <c r="N50" i="117"/>
  <c r="N51" i="117" s="1"/>
  <c r="R50" i="117"/>
  <c r="R51" i="117" s="1"/>
  <c r="Z50" i="117"/>
  <c r="Z51" i="117" s="1"/>
  <c r="AD50" i="117"/>
  <c r="AD51" i="117" s="1"/>
  <c r="H50" i="117"/>
  <c r="H51" i="117" s="1"/>
  <c r="L50" i="117"/>
  <c r="L51" i="117" s="1"/>
  <c r="AB50" i="117"/>
  <c r="AB51" i="117" s="1"/>
  <c r="T50" i="117"/>
  <c r="T51" i="117" s="1"/>
  <c r="G50" i="117"/>
  <c r="G51" i="117" s="1"/>
  <c r="O50" i="117"/>
  <c r="O51" i="117" s="1"/>
  <c r="W50" i="117"/>
  <c r="W51" i="117" s="1"/>
  <c r="AE50" i="117"/>
  <c r="AE51" i="117" s="1"/>
  <c r="AM50" i="117"/>
  <c r="AM51" i="117" s="1"/>
  <c r="T44" i="117"/>
  <c r="I50" i="117"/>
  <c r="I51" i="117" s="1"/>
  <c r="Q50" i="117"/>
  <c r="Q51" i="117" s="1"/>
  <c r="U50" i="117"/>
  <c r="U51" i="117" s="1"/>
  <c r="AG50" i="117"/>
  <c r="AG51" i="117" s="1"/>
  <c r="H44" i="117"/>
  <c r="AF44" i="117"/>
  <c r="K44" i="117"/>
  <c r="J50" i="117"/>
  <c r="J51" i="117" s="1"/>
  <c r="W44" i="117"/>
  <c r="V50" i="117"/>
  <c r="V51" i="117" s="1"/>
  <c r="AI44" i="117"/>
  <c r="AH50" i="117"/>
  <c r="AH51" i="117" s="1"/>
  <c r="Q35" i="117"/>
  <c r="E43" i="117"/>
  <c r="M43" i="117"/>
  <c r="Y43" i="117"/>
  <c r="AC43" i="117"/>
  <c r="AK43" i="117"/>
  <c r="V57" i="115"/>
  <c r="F26" i="136" s="1"/>
  <c r="F29" i="136" s="1"/>
  <c r="P37" i="136" l="1"/>
  <c r="F9" i="136" s="1"/>
  <c r="Z44" i="117"/>
  <c r="N44" i="117"/>
  <c r="AL44" i="117"/>
  <c r="E44" i="117"/>
  <c r="AC44" i="117"/>
  <c r="Y50" i="117"/>
  <c r="Y51" i="117" s="1"/>
  <c r="M50" i="117"/>
  <c r="M51" i="117" s="1"/>
  <c r="E50" i="117"/>
  <c r="E51" i="117" s="1"/>
  <c r="AK50" i="117"/>
  <c r="AK51" i="117" s="1"/>
  <c r="AC50" i="117"/>
  <c r="AC51" i="117" s="1"/>
  <c r="AN43" i="117"/>
  <c r="AN51" i="117" l="1"/>
  <c r="AN44" i="117"/>
  <c r="F30" i="136"/>
  <c r="AN50" i="117"/>
  <c r="AM49" i="112" l="1"/>
  <c r="AL49" i="112"/>
  <c r="AK49" i="112"/>
  <c r="AJ49" i="112"/>
  <c r="AI49" i="112"/>
  <c r="AH49" i="112"/>
  <c r="AG49" i="112"/>
  <c r="AF49" i="112"/>
  <c r="AE49" i="112"/>
  <c r="AD49" i="112"/>
  <c r="AC49" i="112"/>
  <c r="AB49" i="112"/>
  <c r="AA49" i="112"/>
  <c r="Z49" i="112"/>
  <c r="Y49" i="112"/>
  <c r="X49" i="112"/>
  <c r="W49" i="112"/>
  <c r="V49" i="112"/>
  <c r="U49" i="112"/>
  <c r="T49" i="112"/>
  <c r="S49" i="112"/>
  <c r="R49" i="112"/>
  <c r="Q49" i="112"/>
  <c r="P49" i="112"/>
  <c r="O49" i="112"/>
  <c r="N49" i="112"/>
  <c r="M49" i="112"/>
  <c r="L49" i="112"/>
  <c r="K49" i="112"/>
  <c r="J49" i="112"/>
  <c r="I49" i="112"/>
  <c r="H49" i="112"/>
  <c r="G49" i="112"/>
  <c r="F49" i="112"/>
  <c r="E49" i="112"/>
  <c r="D49" i="112"/>
  <c r="AN49" i="112" s="1"/>
  <c r="AN48" i="112"/>
  <c r="AN47" i="112"/>
  <c r="AN46" i="112"/>
  <c r="AN45" i="112"/>
  <c r="AM43" i="112"/>
  <c r="AJ43" i="112"/>
  <c r="AI43" i="112"/>
  <c r="AF43" i="112"/>
  <c r="AE43" i="112"/>
  <c r="AB43" i="112"/>
  <c r="AA43" i="112"/>
  <c r="X43" i="112"/>
  <c r="W43" i="112"/>
  <c r="T43" i="112"/>
  <c r="S43" i="112"/>
  <c r="P43" i="112"/>
  <c r="O43" i="112"/>
  <c r="L43" i="112"/>
  <c r="K43" i="112"/>
  <c r="H43" i="112"/>
  <c r="G43" i="112"/>
  <c r="D43" i="112"/>
  <c r="AM34" i="112"/>
  <c r="AL34" i="112"/>
  <c r="AL43" i="112" s="1"/>
  <c r="AK34" i="112"/>
  <c r="AL35" i="112" s="1"/>
  <c r="AJ34" i="112"/>
  <c r="AI34" i="112"/>
  <c r="AI35" i="112" s="1"/>
  <c r="AH34" i="112"/>
  <c r="AH43" i="112" s="1"/>
  <c r="AG34" i="112"/>
  <c r="AG43" i="112" s="1"/>
  <c r="AF34" i="112"/>
  <c r="AE34" i="112"/>
  <c r="AF35" i="112" s="1"/>
  <c r="AD34" i="112"/>
  <c r="AD43" i="112" s="1"/>
  <c r="AC34" i="112"/>
  <c r="AC43" i="112" s="1"/>
  <c r="AB34" i="112"/>
  <c r="AA34" i="112"/>
  <c r="Z34" i="112"/>
  <c r="Z43" i="112" s="1"/>
  <c r="Y34" i="112"/>
  <c r="Z35" i="112" s="1"/>
  <c r="X34" i="112"/>
  <c r="W34" i="112"/>
  <c r="W35" i="112" s="1"/>
  <c r="V34" i="112"/>
  <c r="V43" i="112" s="1"/>
  <c r="U34" i="112"/>
  <c r="U43" i="112" s="1"/>
  <c r="T34" i="112"/>
  <c r="S34" i="112"/>
  <c r="T35" i="112" s="1"/>
  <c r="R34" i="112"/>
  <c r="R43" i="112" s="1"/>
  <c r="Q34" i="112"/>
  <c r="Q43" i="112" s="1"/>
  <c r="P34" i="112"/>
  <c r="O34" i="112"/>
  <c r="N34" i="112"/>
  <c r="N43" i="112" s="1"/>
  <c r="M34" i="112"/>
  <c r="N35" i="112" s="1"/>
  <c r="L34" i="112"/>
  <c r="K34" i="112"/>
  <c r="K35" i="112" s="1"/>
  <c r="J34" i="112"/>
  <c r="J43" i="112" s="1"/>
  <c r="I34" i="112"/>
  <c r="I43" i="112" s="1"/>
  <c r="H34" i="112"/>
  <c r="G34" i="112"/>
  <c r="H35" i="112" s="1"/>
  <c r="F34" i="112"/>
  <c r="F43" i="112" s="1"/>
  <c r="E34" i="112"/>
  <c r="E43" i="112" s="1"/>
  <c r="D34" i="112"/>
  <c r="AN34" i="112" s="1"/>
  <c r="AN33" i="112"/>
  <c r="AN32" i="112"/>
  <c r="AN31" i="112"/>
  <c r="AN30" i="112"/>
  <c r="AN29" i="112"/>
  <c r="AN28" i="112"/>
  <c r="AN27" i="112"/>
  <c r="AN26" i="112"/>
  <c r="AN25" i="112"/>
  <c r="AN24" i="112"/>
  <c r="AN23" i="112"/>
  <c r="AN22" i="112"/>
  <c r="AN21" i="112"/>
  <c r="AN20" i="112"/>
  <c r="AN19" i="112"/>
  <c r="AN18" i="112"/>
  <c r="AN17" i="112"/>
  <c r="AN16" i="112"/>
  <c r="AN15" i="112"/>
  <c r="AN14" i="112"/>
  <c r="AN13" i="112"/>
  <c r="AN12" i="112"/>
  <c r="AN11" i="112"/>
  <c r="AN35" i="112" s="1"/>
  <c r="AN10" i="112"/>
  <c r="AN9" i="112"/>
  <c r="P14" i="111"/>
  <c r="P13" i="111"/>
  <c r="P11" i="111"/>
  <c r="P15" i="111" s="1"/>
  <c r="N11" i="111"/>
  <c r="N10" i="111"/>
  <c r="R9" i="111"/>
  <c r="N9" i="111"/>
  <c r="R8" i="111"/>
  <c r="N8" i="111"/>
  <c r="R7" i="111"/>
  <c r="N7" i="111"/>
  <c r="R6" i="111"/>
  <c r="N6" i="111"/>
  <c r="F6" i="111"/>
  <c r="R5" i="111"/>
  <c r="N5" i="111"/>
  <c r="R11" i="111" s="1"/>
  <c r="G56" i="110"/>
  <c r="G55" i="110"/>
  <c r="G54" i="110"/>
  <c r="G57" i="110" s="1"/>
  <c r="G52" i="110"/>
  <c r="G51" i="110"/>
  <c r="G50" i="110"/>
  <c r="G53" i="110" s="1"/>
  <c r="G48" i="110"/>
  <c r="G47" i="110"/>
  <c r="G46" i="110"/>
  <c r="G45" i="110"/>
  <c r="G44" i="110"/>
  <c r="G43" i="110"/>
  <c r="G42" i="110"/>
  <c r="G41" i="110"/>
  <c r="G40" i="110"/>
  <c r="G39" i="110"/>
  <c r="G49" i="110" s="1"/>
  <c r="G37" i="110"/>
  <c r="G36" i="110"/>
  <c r="G33" i="110"/>
  <c r="L32" i="110"/>
  <c r="K32" i="110"/>
  <c r="G32" i="110"/>
  <c r="N31" i="110"/>
  <c r="N32" i="110" s="1"/>
  <c r="G31" i="110"/>
  <c r="N30" i="110"/>
  <c r="G30" i="110"/>
  <c r="G29" i="110"/>
  <c r="L28" i="110"/>
  <c r="K28" i="110"/>
  <c r="G28" i="110"/>
  <c r="G38" i="110" s="1"/>
  <c r="N27" i="110"/>
  <c r="N26" i="110"/>
  <c r="N25" i="110"/>
  <c r="N28" i="110" s="1"/>
  <c r="L24" i="110"/>
  <c r="K24" i="110"/>
  <c r="N23" i="110"/>
  <c r="G23" i="110"/>
  <c r="N22" i="110"/>
  <c r="N24" i="110" s="1"/>
  <c r="G22" i="110"/>
  <c r="N21" i="110"/>
  <c r="G21" i="110"/>
  <c r="G24" i="110" s="1"/>
  <c r="L20" i="110"/>
  <c r="K20" i="110"/>
  <c r="N19" i="110"/>
  <c r="G19" i="110"/>
  <c r="N18" i="110"/>
  <c r="G18" i="110"/>
  <c r="N17" i="110"/>
  <c r="G17" i="110"/>
  <c r="G20" i="110" s="1"/>
  <c r="N16" i="110"/>
  <c r="N20" i="110" s="1"/>
  <c r="P33" i="111" s="1"/>
  <c r="L15" i="110"/>
  <c r="K15" i="110"/>
  <c r="G15" i="110"/>
  <c r="N14" i="110"/>
  <c r="G14" i="110"/>
  <c r="N13" i="110"/>
  <c r="G13" i="110"/>
  <c r="N12" i="110"/>
  <c r="G12" i="110"/>
  <c r="G16" i="110" s="1"/>
  <c r="V11" i="110"/>
  <c r="N11" i="110"/>
  <c r="N10" i="110"/>
  <c r="G10" i="110"/>
  <c r="N9" i="110"/>
  <c r="G9" i="110"/>
  <c r="L8" i="110"/>
  <c r="K8" i="110"/>
  <c r="G8" i="110"/>
  <c r="G11" i="110" s="1"/>
  <c r="N7" i="110"/>
  <c r="N8" i="110" s="1"/>
  <c r="N6" i="110"/>
  <c r="G6" i="110"/>
  <c r="G5" i="110"/>
  <c r="G7" i="110" s="1"/>
  <c r="N15" i="110" l="1"/>
  <c r="P31" i="111" s="1"/>
  <c r="P32" i="111" s="1"/>
  <c r="V34" i="110"/>
  <c r="F11" i="111" s="1"/>
  <c r="P37" i="111"/>
  <c r="F9" i="111" s="1"/>
  <c r="P22" i="111"/>
  <c r="F7" i="111" s="1"/>
  <c r="P28" i="111"/>
  <c r="F8" i="111" s="1"/>
  <c r="R50" i="112"/>
  <c r="R51" i="112" s="1"/>
  <c r="L50" i="112"/>
  <c r="L51" i="112" s="1"/>
  <c r="AB50" i="112"/>
  <c r="AB51" i="112" s="1"/>
  <c r="E44" i="112"/>
  <c r="Q44" i="112"/>
  <c r="AC44" i="112"/>
  <c r="G50" i="112"/>
  <c r="G51" i="112" s="1"/>
  <c r="K50" i="112"/>
  <c r="K51" i="112" s="1"/>
  <c r="O50" i="112"/>
  <c r="O51" i="112" s="1"/>
  <c r="S50" i="112"/>
  <c r="S51" i="112" s="1"/>
  <c r="W50" i="112"/>
  <c r="W51" i="112" s="1"/>
  <c r="AA50" i="112"/>
  <c r="AA51" i="112" s="1"/>
  <c r="AE50" i="112"/>
  <c r="AE51" i="112" s="1"/>
  <c r="AI50" i="112"/>
  <c r="AI51" i="112" s="1"/>
  <c r="AM50" i="112"/>
  <c r="AM51" i="112" s="1"/>
  <c r="P50" i="112"/>
  <c r="P51" i="112" s="1"/>
  <c r="AF50" i="112"/>
  <c r="AF51" i="112" s="1"/>
  <c r="F50" i="112"/>
  <c r="F51" i="112" s="1"/>
  <c r="N50" i="112"/>
  <c r="N51" i="112" s="1"/>
  <c r="Z50" i="112"/>
  <c r="Z51" i="112" s="1"/>
  <c r="AD50" i="112"/>
  <c r="AD51" i="112" s="1"/>
  <c r="AL50" i="112"/>
  <c r="AL51" i="112" s="1"/>
  <c r="D50" i="112"/>
  <c r="D51" i="112" s="1"/>
  <c r="T50" i="112"/>
  <c r="T51" i="112" s="1"/>
  <c r="AJ50" i="112"/>
  <c r="AJ51" i="112" s="1"/>
  <c r="T44" i="112"/>
  <c r="E50" i="112"/>
  <c r="E51" i="112" s="1"/>
  <c r="I50" i="112"/>
  <c r="I51" i="112" s="1"/>
  <c r="Q50" i="112"/>
  <c r="Q51" i="112" s="1"/>
  <c r="U50" i="112"/>
  <c r="U51" i="112" s="1"/>
  <c r="AC50" i="112"/>
  <c r="AC51" i="112" s="1"/>
  <c r="AG50" i="112"/>
  <c r="AG51" i="112" s="1"/>
  <c r="H50" i="112"/>
  <c r="H51" i="112" s="1"/>
  <c r="X50" i="112"/>
  <c r="X51" i="112" s="1"/>
  <c r="H44" i="112"/>
  <c r="AF44" i="112"/>
  <c r="K44" i="112"/>
  <c r="J50" i="112"/>
  <c r="J51" i="112" s="1"/>
  <c r="W44" i="112"/>
  <c r="V50" i="112"/>
  <c r="V51" i="112" s="1"/>
  <c r="AI44" i="112"/>
  <c r="AH50" i="112"/>
  <c r="AH51" i="112" s="1"/>
  <c r="E35" i="112"/>
  <c r="Q35" i="112"/>
  <c r="AC35" i="112"/>
  <c r="M43" i="112"/>
  <c r="Y43" i="112"/>
  <c r="AK43" i="112"/>
  <c r="Q11" i="111"/>
  <c r="F4" i="111"/>
  <c r="F21" i="111"/>
  <c r="V57" i="110"/>
  <c r="F26" i="111" s="1"/>
  <c r="F29" i="111" l="1"/>
  <c r="AL44" i="112"/>
  <c r="Z44" i="112"/>
  <c r="N44" i="112"/>
  <c r="M50" i="112"/>
  <c r="M51" i="112" s="1"/>
  <c r="AK50" i="112"/>
  <c r="AK51" i="112" s="1"/>
  <c r="Y50" i="112"/>
  <c r="Y51" i="112" s="1"/>
  <c r="AN43" i="112"/>
  <c r="AN51" i="112" l="1"/>
  <c r="AN44" i="112"/>
  <c r="F30" i="111"/>
  <c r="AN50" i="112"/>
  <c r="AM49" i="106"/>
  <c r="AL49" i="106"/>
  <c r="AK49" i="106"/>
  <c r="AJ49" i="106"/>
  <c r="AI49" i="106"/>
  <c r="AH49" i="106"/>
  <c r="AG49" i="106"/>
  <c r="AF49" i="106"/>
  <c r="AE49" i="106"/>
  <c r="AD49" i="106"/>
  <c r="AC49" i="106"/>
  <c r="AB49" i="106"/>
  <c r="AA49" i="106"/>
  <c r="Z49" i="106"/>
  <c r="Y49" i="106"/>
  <c r="X49" i="106"/>
  <c r="W49" i="106"/>
  <c r="V49" i="106"/>
  <c r="U49" i="106"/>
  <c r="T49" i="106"/>
  <c r="S49" i="106"/>
  <c r="R49" i="106"/>
  <c r="Q49" i="106"/>
  <c r="P49" i="106"/>
  <c r="O49" i="106"/>
  <c r="N49" i="106"/>
  <c r="M49" i="106"/>
  <c r="L49" i="106"/>
  <c r="K49" i="106"/>
  <c r="J49" i="106"/>
  <c r="I49" i="106"/>
  <c r="H49" i="106"/>
  <c r="G49" i="106"/>
  <c r="F49" i="106"/>
  <c r="E49" i="106"/>
  <c r="D49" i="106"/>
  <c r="AN49" i="106" s="1"/>
  <c r="AN48" i="106"/>
  <c r="AN47" i="106"/>
  <c r="AN46" i="106"/>
  <c r="AN45" i="106"/>
  <c r="AM43" i="106"/>
  <c r="AJ43" i="106"/>
  <c r="AI43" i="106"/>
  <c r="AF43" i="106"/>
  <c r="AE43" i="106"/>
  <c r="AB43" i="106"/>
  <c r="AA43" i="106"/>
  <c r="X43" i="106"/>
  <c r="W43" i="106"/>
  <c r="T43" i="106"/>
  <c r="S43" i="106"/>
  <c r="P43" i="106"/>
  <c r="O43" i="106"/>
  <c r="L43" i="106"/>
  <c r="K43" i="106"/>
  <c r="H43" i="106"/>
  <c r="G43" i="106"/>
  <c r="D43" i="106"/>
  <c r="AM34" i="106"/>
  <c r="AL34" i="106"/>
  <c r="AL43" i="106" s="1"/>
  <c r="AK34" i="106"/>
  <c r="AL35" i="106" s="1"/>
  <c r="AJ34" i="106"/>
  <c r="AI34" i="106"/>
  <c r="AI35" i="106" s="1"/>
  <c r="AH34" i="106"/>
  <c r="AH43" i="106" s="1"/>
  <c r="AG34" i="106"/>
  <c r="AG43" i="106" s="1"/>
  <c r="AF34" i="106"/>
  <c r="AE34" i="106"/>
  <c r="AF35" i="106" s="1"/>
  <c r="AD34" i="106"/>
  <c r="AD43" i="106" s="1"/>
  <c r="AC34" i="106"/>
  <c r="AC43" i="106" s="1"/>
  <c r="AB34" i="106"/>
  <c r="AA34" i="106"/>
  <c r="Z34" i="106"/>
  <c r="Z43" i="106" s="1"/>
  <c r="Y34" i="106"/>
  <c r="Z35" i="106" s="1"/>
  <c r="X34" i="106"/>
  <c r="W34" i="106"/>
  <c r="W35" i="106" s="1"/>
  <c r="V34" i="106"/>
  <c r="V43" i="106" s="1"/>
  <c r="U34" i="106"/>
  <c r="U43" i="106" s="1"/>
  <c r="T34" i="106"/>
  <c r="S34" i="106"/>
  <c r="T35" i="106" s="1"/>
  <c r="R34" i="106"/>
  <c r="R43" i="106" s="1"/>
  <c r="Q34" i="106"/>
  <c r="Q43" i="106" s="1"/>
  <c r="P34" i="106"/>
  <c r="O34" i="106"/>
  <c r="N34" i="106"/>
  <c r="N43" i="106" s="1"/>
  <c r="M34" i="106"/>
  <c r="N35" i="106" s="1"/>
  <c r="L34" i="106"/>
  <c r="K34" i="106"/>
  <c r="K35" i="106" s="1"/>
  <c r="J34" i="106"/>
  <c r="J43" i="106" s="1"/>
  <c r="I34" i="106"/>
  <c r="I43" i="106" s="1"/>
  <c r="H34" i="106"/>
  <c r="G34" i="106"/>
  <c r="H35" i="106" s="1"/>
  <c r="F34" i="106"/>
  <c r="F43" i="106" s="1"/>
  <c r="E34" i="106"/>
  <c r="E35" i="106" s="1"/>
  <c r="D34" i="106"/>
  <c r="AN34" i="106" s="1"/>
  <c r="AN33" i="106"/>
  <c r="AN32" i="106"/>
  <c r="AN31" i="106"/>
  <c r="AN30" i="106"/>
  <c r="AN29" i="106"/>
  <c r="AN28" i="106"/>
  <c r="AN27" i="106"/>
  <c r="AN26" i="106"/>
  <c r="AN25" i="106"/>
  <c r="AN24" i="106"/>
  <c r="AN23" i="106"/>
  <c r="AN22" i="106"/>
  <c r="AN21" i="106"/>
  <c r="AN20" i="106"/>
  <c r="AN19" i="106"/>
  <c r="AN18" i="106"/>
  <c r="AN17" i="106"/>
  <c r="AN16" i="106"/>
  <c r="AN15" i="106"/>
  <c r="AN14" i="106"/>
  <c r="AN13" i="106"/>
  <c r="AN12" i="106"/>
  <c r="AN11" i="106"/>
  <c r="AN35" i="106" s="1"/>
  <c r="AN10" i="106"/>
  <c r="AN9" i="106"/>
  <c r="G56" i="105"/>
  <c r="G55" i="105"/>
  <c r="G57" i="105" s="1"/>
  <c r="G54" i="105"/>
  <c r="G52" i="105"/>
  <c r="G51" i="105"/>
  <c r="G50" i="105"/>
  <c r="G53" i="105" s="1"/>
  <c r="G48" i="105"/>
  <c r="G47" i="105"/>
  <c r="G46" i="105"/>
  <c r="G45" i="105"/>
  <c r="G44" i="105"/>
  <c r="G43" i="105"/>
  <c r="G42" i="105"/>
  <c r="G41" i="105"/>
  <c r="G40" i="105"/>
  <c r="G39" i="105"/>
  <c r="G49" i="105" s="1"/>
  <c r="G37" i="105"/>
  <c r="G36" i="105"/>
  <c r="G33" i="105"/>
  <c r="L32" i="105"/>
  <c r="K32" i="105"/>
  <c r="G32" i="105"/>
  <c r="N31" i="105"/>
  <c r="G31" i="105"/>
  <c r="N30" i="105"/>
  <c r="N32" i="105" s="1"/>
  <c r="G30" i="105"/>
  <c r="G38" i="105" s="1"/>
  <c r="G29" i="105"/>
  <c r="L28" i="105"/>
  <c r="K28" i="105"/>
  <c r="G28" i="105"/>
  <c r="N27" i="105"/>
  <c r="N26" i="105"/>
  <c r="N25" i="105"/>
  <c r="N28" i="105" s="1"/>
  <c r="L24" i="105"/>
  <c r="K24" i="105"/>
  <c r="G24" i="105"/>
  <c r="N23" i="105"/>
  <c r="G23" i="105"/>
  <c r="N22" i="105"/>
  <c r="G22" i="105"/>
  <c r="N21" i="105"/>
  <c r="N24" i="105" s="1"/>
  <c r="G21" i="105"/>
  <c r="L20" i="105"/>
  <c r="K20" i="105"/>
  <c r="N19" i="105"/>
  <c r="G19" i="105"/>
  <c r="N18" i="105"/>
  <c r="G18" i="105"/>
  <c r="N17" i="105"/>
  <c r="G17" i="105"/>
  <c r="G20" i="105" s="1"/>
  <c r="N16" i="105"/>
  <c r="V34" i="105"/>
  <c r="F11" i="104" s="1"/>
  <c r="L15" i="105"/>
  <c r="K15" i="105"/>
  <c r="G15" i="105"/>
  <c r="N14" i="105"/>
  <c r="G14" i="105"/>
  <c r="N13" i="105"/>
  <c r="G13" i="105"/>
  <c r="G16" i="105" s="1"/>
  <c r="N12" i="105"/>
  <c r="G12" i="105"/>
  <c r="N11" i="105"/>
  <c r="N10" i="105"/>
  <c r="G10" i="105"/>
  <c r="N9" i="105"/>
  <c r="G9" i="105"/>
  <c r="L8" i="105"/>
  <c r="K8" i="105"/>
  <c r="G8" i="105"/>
  <c r="G11" i="105" s="1"/>
  <c r="V7" i="105"/>
  <c r="N7" i="105"/>
  <c r="V6" i="105"/>
  <c r="N6" i="105"/>
  <c r="N8" i="105" s="1"/>
  <c r="G6" i="105"/>
  <c r="V5" i="105"/>
  <c r="V11" i="105" s="1"/>
  <c r="G5" i="105"/>
  <c r="G7" i="105" s="1"/>
  <c r="P14" i="104"/>
  <c r="P13" i="104"/>
  <c r="P11" i="104"/>
  <c r="P15" i="104" s="1"/>
  <c r="N11" i="104"/>
  <c r="N10" i="104"/>
  <c r="R9" i="104"/>
  <c r="N9" i="104"/>
  <c r="R8" i="104"/>
  <c r="N8" i="104"/>
  <c r="R7" i="104"/>
  <c r="N7" i="104"/>
  <c r="R6" i="104"/>
  <c r="N6" i="104"/>
  <c r="F6" i="104"/>
  <c r="R5" i="104"/>
  <c r="N5" i="104"/>
  <c r="N15" i="105" l="1"/>
  <c r="P31" i="104" s="1"/>
  <c r="N20" i="105"/>
  <c r="P33" i="104" s="1"/>
  <c r="P50" i="106"/>
  <c r="P51" i="106" s="1"/>
  <c r="AF50" i="106"/>
  <c r="AF51" i="106" s="1"/>
  <c r="R11" i="104"/>
  <c r="F21" i="104"/>
  <c r="X50" i="106"/>
  <c r="X51" i="106" s="1"/>
  <c r="K50" i="106"/>
  <c r="K51" i="106" s="1"/>
  <c r="S50" i="106"/>
  <c r="S51" i="106" s="1"/>
  <c r="AA50" i="106"/>
  <c r="AA51" i="106" s="1"/>
  <c r="AI50" i="106"/>
  <c r="AI51" i="106" s="1"/>
  <c r="H50" i="106"/>
  <c r="H51" i="106" s="1"/>
  <c r="L50" i="106"/>
  <c r="L51" i="106" s="1"/>
  <c r="G50" i="106"/>
  <c r="G51" i="106" s="1"/>
  <c r="O50" i="106"/>
  <c r="O51" i="106" s="1"/>
  <c r="W50" i="106"/>
  <c r="W51" i="106" s="1"/>
  <c r="AE50" i="106"/>
  <c r="AE51" i="106" s="1"/>
  <c r="AM50" i="106"/>
  <c r="AM51" i="106" s="1"/>
  <c r="F50" i="106"/>
  <c r="F51" i="106" s="1"/>
  <c r="N50" i="106"/>
  <c r="N51" i="106" s="1"/>
  <c r="R50" i="106"/>
  <c r="R51" i="106" s="1"/>
  <c r="Z50" i="106"/>
  <c r="Z51" i="106" s="1"/>
  <c r="AD50" i="106"/>
  <c r="AD51" i="106" s="1"/>
  <c r="AL50" i="106"/>
  <c r="AL51" i="106" s="1"/>
  <c r="D50" i="106"/>
  <c r="D51" i="106" s="1"/>
  <c r="T50" i="106"/>
  <c r="T51" i="106" s="1"/>
  <c r="AJ50" i="106"/>
  <c r="AJ51" i="106" s="1"/>
  <c r="AB50" i="106"/>
  <c r="AB51" i="106" s="1"/>
  <c r="T44" i="106"/>
  <c r="I50" i="106"/>
  <c r="I51" i="106" s="1"/>
  <c r="Q50" i="106"/>
  <c r="Q51" i="106" s="1"/>
  <c r="U50" i="106"/>
  <c r="U51" i="106" s="1"/>
  <c r="AC50" i="106"/>
  <c r="AC51" i="106" s="1"/>
  <c r="AG50" i="106"/>
  <c r="AG51" i="106" s="1"/>
  <c r="P28" i="104"/>
  <c r="F8" i="104" s="1"/>
  <c r="P22" i="104"/>
  <c r="F7" i="104" s="1"/>
  <c r="J50" i="106"/>
  <c r="J51" i="106" s="1"/>
  <c r="K44" i="106"/>
  <c r="V50" i="106"/>
  <c r="V51" i="106" s="1"/>
  <c r="W44" i="106"/>
  <c r="Q44" i="106"/>
  <c r="AC44" i="106"/>
  <c r="H44" i="106"/>
  <c r="AF44" i="106"/>
  <c r="AH50" i="106"/>
  <c r="AH51" i="106" s="1"/>
  <c r="AI44" i="106"/>
  <c r="Q35" i="106"/>
  <c r="AC35" i="106"/>
  <c r="E43" i="106"/>
  <c r="M43" i="106"/>
  <c r="Y43" i="106"/>
  <c r="AK43" i="106"/>
  <c r="V57" i="105"/>
  <c r="F26" i="104" s="1"/>
  <c r="P32" i="104"/>
  <c r="P37" i="104" s="1"/>
  <c r="F9" i="104" s="1"/>
  <c r="Q11" i="104" l="1"/>
  <c r="F4" i="104"/>
  <c r="F23" i="104" s="1"/>
  <c r="E44" i="106"/>
  <c r="AL44" i="106"/>
  <c r="E50" i="106"/>
  <c r="E51" i="106" s="1"/>
  <c r="Z44" i="106"/>
  <c r="N44" i="106"/>
  <c r="AN43" i="106"/>
  <c r="Y50" i="106"/>
  <c r="Y51" i="106" s="1"/>
  <c r="AK50" i="106"/>
  <c r="AK51" i="106" s="1"/>
  <c r="M50" i="106"/>
  <c r="M51" i="106" s="1"/>
  <c r="AN51" i="106" l="1"/>
  <c r="F29" i="104"/>
  <c r="AN44" i="106"/>
  <c r="AN50" i="106"/>
  <c r="G56" i="103"/>
  <c r="G55" i="103"/>
  <c r="G57" i="103" s="1"/>
  <c r="G54" i="103"/>
  <c r="G52" i="103"/>
  <c r="G51" i="103"/>
  <c r="G50" i="103"/>
  <c r="G53" i="103" s="1"/>
  <c r="G48" i="103"/>
  <c r="G47" i="103"/>
  <c r="G46" i="103"/>
  <c r="G45" i="103"/>
  <c r="G44" i="103"/>
  <c r="G43" i="103"/>
  <c r="G42" i="103"/>
  <c r="G41" i="103"/>
  <c r="G40" i="103"/>
  <c r="G39" i="103"/>
  <c r="G49" i="103" s="1"/>
  <c r="G37" i="103"/>
  <c r="G36" i="103"/>
  <c r="G33" i="103"/>
  <c r="L32" i="103"/>
  <c r="K32" i="103"/>
  <c r="G32" i="103"/>
  <c r="N31" i="103"/>
  <c r="G31" i="103"/>
  <c r="N30" i="103"/>
  <c r="N32" i="103" s="1"/>
  <c r="G30" i="103"/>
  <c r="G38" i="103" s="1"/>
  <c r="G29" i="103"/>
  <c r="N28" i="103"/>
  <c r="L28" i="103"/>
  <c r="K28" i="103"/>
  <c r="G28" i="103"/>
  <c r="N27" i="103"/>
  <c r="N26" i="103"/>
  <c r="N25" i="103"/>
  <c r="L24" i="103"/>
  <c r="K24" i="103"/>
  <c r="G24" i="103"/>
  <c r="N23" i="103"/>
  <c r="G23" i="103"/>
  <c r="N22" i="103"/>
  <c r="G22" i="103"/>
  <c r="N21" i="103"/>
  <c r="N24" i="103" s="1"/>
  <c r="G21" i="103"/>
  <c r="L20" i="103"/>
  <c r="K20" i="103"/>
  <c r="N19" i="103"/>
  <c r="G19" i="103"/>
  <c r="N18" i="103"/>
  <c r="G18" i="103"/>
  <c r="G20" i="103" s="1"/>
  <c r="N17" i="103"/>
  <c r="N20" i="103" s="1"/>
  <c r="P33" i="102" s="1"/>
  <c r="G17" i="103"/>
  <c r="N16" i="103"/>
  <c r="G16" i="103"/>
  <c r="V34" i="103"/>
  <c r="F11" i="102" s="1"/>
  <c r="L15" i="103"/>
  <c r="K15" i="103"/>
  <c r="G15" i="103"/>
  <c r="N14" i="103"/>
  <c r="G14" i="103"/>
  <c r="N13" i="103"/>
  <c r="G13" i="103"/>
  <c r="N12" i="103"/>
  <c r="G12" i="103"/>
  <c r="V11" i="103"/>
  <c r="N11" i="103"/>
  <c r="N10" i="103"/>
  <c r="G10" i="103"/>
  <c r="N9" i="103"/>
  <c r="G9" i="103"/>
  <c r="L8" i="103"/>
  <c r="K8" i="103"/>
  <c r="G8" i="103"/>
  <c r="G11" i="103" s="1"/>
  <c r="N7" i="103"/>
  <c r="N6" i="103"/>
  <c r="N8" i="103" s="1"/>
  <c r="G6" i="103"/>
  <c r="G5" i="103"/>
  <c r="F21" i="102"/>
  <c r="P14" i="102"/>
  <c r="P13" i="102"/>
  <c r="P11" i="102"/>
  <c r="P15" i="102" s="1"/>
  <c r="N11" i="102"/>
  <c r="N10" i="102"/>
  <c r="R9" i="102"/>
  <c r="N9" i="102"/>
  <c r="R8" i="102"/>
  <c r="N8" i="102"/>
  <c r="R7" i="102"/>
  <c r="N7" i="102"/>
  <c r="R6" i="102"/>
  <c r="N6" i="102"/>
  <c r="F6" i="102"/>
  <c r="R5" i="102"/>
  <c r="N5" i="102"/>
  <c r="R11" i="102" s="1"/>
  <c r="AM49" i="101"/>
  <c r="AL49" i="101"/>
  <c r="AK49" i="101"/>
  <c r="AJ49" i="101"/>
  <c r="AI49" i="101"/>
  <c r="AH49" i="101"/>
  <c r="AG49" i="101"/>
  <c r="AF49" i="101"/>
  <c r="AE49" i="101"/>
  <c r="AD49" i="101"/>
  <c r="AC49" i="101"/>
  <c r="AB49" i="101"/>
  <c r="AA49" i="101"/>
  <c r="Z49" i="101"/>
  <c r="Y49" i="101"/>
  <c r="X49" i="101"/>
  <c r="W49" i="101"/>
  <c r="V49" i="101"/>
  <c r="U49" i="101"/>
  <c r="T49" i="101"/>
  <c r="S49" i="101"/>
  <c r="R49" i="101"/>
  <c r="Q49" i="101"/>
  <c r="P49" i="101"/>
  <c r="O49" i="101"/>
  <c r="N49" i="101"/>
  <c r="M49" i="101"/>
  <c r="L49" i="101"/>
  <c r="K49" i="101"/>
  <c r="J49" i="101"/>
  <c r="I49" i="101"/>
  <c r="H49" i="101"/>
  <c r="G49" i="101"/>
  <c r="F49" i="101"/>
  <c r="E49" i="101"/>
  <c r="D49" i="101"/>
  <c r="AN49" i="101" s="1"/>
  <c r="AN48" i="101"/>
  <c r="AN47" i="101"/>
  <c r="AN46" i="101"/>
  <c r="AN45" i="101"/>
  <c r="AM43" i="101"/>
  <c r="AL43" i="101"/>
  <c r="AI43" i="101"/>
  <c r="AH43" i="101"/>
  <c r="AE43" i="101"/>
  <c r="AD43" i="101"/>
  <c r="AA43" i="101"/>
  <c r="Z43" i="101"/>
  <c r="W43" i="101"/>
  <c r="V43" i="101"/>
  <c r="S43" i="101"/>
  <c r="R43" i="101"/>
  <c r="O43" i="101"/>
  <c r="N43" i="101"/>
  <c r="K43" i="101"/>
  <c r="J43" i="101"/>
  <c r="G43" i="101"/>
  <c r="F43" i="101"/>
  <c r="AL35" i="101"/>
  <c r="Z35" i="101"/>
  <c r="N35" i="101"/>
  <c r="AM34" i="101"/>
  <c r="AL34" i="101"/>
  <c r="AK34" i="101"/>
  <c r="AK43" i="101" s="1"/>
  <c r="AJ34" i="101"/>
  <c r="AJ43" i="101" s="1"/>
  <c r="AI34" i="101"/>
  <c r="AH34" i="101"/>
  <c r="AI35" i="101" s="1"/>
  <c r="AG34" i="101"/>
  <c r="AG43" i="101" s="1"/>
  <c r="AF34" i="101"/>
  <c r="AF43" i="101" s="1"/>
  <c r="AE34" i="101"/>
  <c r="AF35" i="101" s="1"/>
  <c r="AD34" i="101"/>
  <c r="AC34" i="101"/>
  <c r="AC43" i="101" s="1"/>
  <c r="AB34" i="101"/>
  <c r="AB43" i="101" s="1"/>
  <c r="AA34" i="101"/>
  <c r="Z34" i="101"/>
  <c r="Y34" i="101"/>
  <c r="Y43" i="101" s="1"/>
  <c r="X34" i="101"/>
  <c r="X43" i="101" s="1"/>
  <c r="W34" i="101"/>
  <c r="V34" i="101"/>
  <c r="W35" i="101" s="1"/>
  <c r="U34" i="101"/>
  <c r="U43" i="101" s="1"/>
  <c r="T34" i="101"/>
  <c r="T43" i="101" s="1"/>
  <c r="S34" i="101"/>
  <c r="T35" i="101" s="1"/>
  <c r="R34" i="101"/>
  <c r="Q34" i="101"/>
  <c r="Q43" i="101" s="1"/>
  <c r="P34" i="101"/>
  <c r="P43" i="101" s="1"/>
  <c r="O34" i="101"/>
  <c r="N34" i="101"/>
  <c r="M34" i="101"/>
  <c r="M43" i="101" s="1"/>
  <c r="L34" i="101"/>
  <c r="L43" i="101" s="1"/>
  <c r="K34" i="101"/>
  <c r="J34" i="101"/>
  <c r="K35" i="101" s="1"/>
  <c r="I34" i="101"/>
  <c r="I43" i="101" s="1"/>
  <c r="H34" i="101"/>
  <c r="H43" i="101" s="1"/>
  <c r="G34" i="101"/>
  <c r="H35" i="101" s="1"/>
  <c r="F34" i="101"/>
  <c r="E34" i="101"/>
  <c r="E43" i="101" s="1"/>
  <c r="D34" i="101"/>
  <c r="D43" i="101" s="1"/>
  <c r="AN33" i="101"/>
  <c r="AN32" i="101"/>
  <c r="AN31" i="101"/>
  <c r="AN30" i="101"/>
  <c r="AN29" i="101"/>
  <c r="AN28" i="101"/>
  <c r="AN27" i="101"/>
  <c r="AN26" i="101"/>
  <c r="AN25" i="101"/>
  <c r="AN24" i="101"/>
  <c r="AN23" i="101"/>
  <c r="AN22" i="101"/>
  <c r="AN21" i="101"/>
  <c r="AN20" i="101"/>
  <c r="AN19" i="101"/>
  <c r="AN18" i="101"/>
  <c r="AN17" i="101"/>
  <c r="AN16" i="101"/>
  <c r="AN15" i="101"/>
  <c r="AN14" i="101"/>
  <c r="AN13" i="101"/>
  <c r="AN12" i="101"/>
  <c r="AN11" i="101"/>
  <c r="AN10" i="101"/>
  <c r="AN35" i="101" s="1"/>
  <c r="AN9" i="101"/>
  <c r="F30" i="104" l="1"/>
  <c r="N15" i="103"/>
  <c r="P31" i="102" s="1"/>
  <c r="P32" i="102" s="1"/>
  <c r="AM50" i="101"/>
  <c r="AM51" i="101" s="1"/>
  <c r="H50" i="101"/>
  <c r="H51" i="101" s="1"/>
  <c r="L50" i="101"/>
  <c r="L51" i="101" s="1"/>
  <c r="P50" i="101"/>
  <c r="P51" i="101" s="1"/>
  <c r="T50" i="101"/>
  <c r="T51" i="101" s="1"/>
  <c r="X50" i="101"/>
  <c r="X51" i="101" s="1"/>
  <c r="AB50" i="101"/>
  <c r="AB51" i="101" s="1"/>
  <c r="AF50" i="101"/>
  <c r="AF51" i="101" s="1"/>
  <c r="AJ50" i="101"/>
  <c r="AJ51" i="101" s="1"/>
  <c r="G50" i="101"/>
  <c r="G51" i="101" s="1"/>
  <c r="O50" i="101"/>
  <c r="O51" i="101" s="1"/>
  <c r="N44" i="101"/>
  <c r="AL44" i="101"/>
  <c r="K50" i="101"/>
  <c r="K51" i="101" s="1"/>
  <c r="S50" i="101"/>
  <c r="S51" i="101" s="1"/>
  <c r="AA50" i="101"/>
  <c r="AA51" i="101" s="1"/>
  <c r="AI50" i="101"/>
  <c r="AI51" i="101" s="1"/>
  <c r="W44" i="101"/>
  <c r="W50" i="101"/>
  <c r="W51" i="101" s="1"/>
  <c r="AE50" i="101"/>
  <c r="AE51" i="101" s="1"/>
  <c r="G7" i="103"/>
  <c r="V57" i="103"/>
  <c r="F26" i="102" s="1"/>
  <c r="P37" i="102"/>
  <c r="F9" i="102" s="1"/>
  <c r="P28" i="102"/>
  <c r="F8" i="102" s="1"/>
  <c r="P22" i="102"/>
  <c r="F7" i="102" s="1"/>
  <c r="F50" i="101"/>
  <c r="F51" i="101" s="1"/>
  <c r="J50" i="101"/>
  <c r="J51" i="101" s="1"/>
  <c r="N50" i="101"/>
  <c r="N51" i="101" s="1"/>
  <c r="R50" i="101"/>
  <c r="R51" i="101" s="1"/>
  <c r="V50" i="101"/>
  <c r="V51" i="101" s="1"/>
  <c r="Z50" i="101"/>
  <c r="Z51" i="101" s="1"/>
  <c r="AD50" i="101"/>
  <c r="AD51" i="101" s="1"/>
  <c r="AH50" i="101"/>
  <c r="AH51" i="101" s="1"/>
  <c r="AL50" i="101"/>
  <c r="AL51" i="101" s="1"/>
  <c r="Z44" i="101"/>
  <c r="K44" i="101"/>
  <c r="AI44" i="101"/>
  <c r="Q11" i="102"/>
  <c r="F4" i="102"/>
  <c r="E50" i="101"/>
  <c r="E51" i="101" s="1"/>
  <c r="I50" i="101"/>
  <c r="I51" i="101" s="1"/>
  <c r="M50" i="101"/>
  <c r="M51" i="101" s="1"/>
  <c r="Q50" i="101"/>
  <c r="Q51" i="101" s="1"/>
  <c r="U50" i="101"/>
  <c r="U51" i="101" s="1"/>
  <c r="Y50" i="101"/>
  <c r="Y51" i="101" s="1"/>
  <c r="AC50" i="101"/>
  <c r="AC51" i="101" s="1"/>
  <c r="AG50" i="101"/>
  <c r="AG51" i="101" s="1"/>
  <c r="AK50" i="101"/>
  <c r="AK51" i="101" s="1"/>
  <c r="AN43" i="101"/>
  <c r="E44" i="101"/>
  <c r="H44" i="101"/>
  <c r="Q44" i="101"/>
  <c r="T44" i="101"/>
  <c r="AC44" i="101"/>
  <c r="AF44" i="101"/>
  <c r="AN34" i="101"/>
  <c r="Q35" i="101"/>
  <c r="D50" i="101"/>
  <c r="D51" i="101" s="1"/>
  <c r="E35" i="101"/>
  <c r="AC35" i="101"/>
  <c r="F29" i="102" l="1"/>
  <c r="AN51" i="101"/>
  <c r="AN50" i="101"/>
  <c r="AN44" i="101"/>
  <c r="F30" i="102" l="1"/>
  <c r="G57" i="99"/>
  <c r="N57" i="99"/>
  <c r="G56" i="99"/>
  <c r="G55" i="99"/>
  <c r="V53" i="99"/>
  <c r="G53" i="99"/>
  <c r="V51" i="99"/>
  <c r="N51" i="99"/>
  <c r="G52" i="99"/>
  <c r="G54" i="99"/>
  <c r="V47" i="99"/>
  <c r="N47" i="99"/>
  <c r="V45" i="99"/>
  <c r="V44" i="99"/>
  <c r="N37" i="99"/>
  <c r="G37" i="99"/>
  <c r="N36" i="99"/>
  <c r="G36" i="99"/>
  <c r="G33" i="99"/>
  <c r="L32" i="99"/>
  <c r="K32" i="99"/>
  <c r="G32" i="99"/>
  <c r="N31" i="99"/>
  <c r="G31" i="99"/>
  <c r="N30" i="99"/>
  <c r="G30" i="99"/>
  <c r="N29" i="99"/>
  <c r="G29" i="99"/>
  <c r="L28" i="99"/>
  <c r="K28" i="99"/>
  <c r="G28" i="99"/>
  <c r="N27" i="99"/>
  <c r="N26" i="99"/>
  <c r="N25" i="99"/>
  <c r="N28" i="99" s="1"/>
  <c r="L24" i="99"/>
  <c r="K24" i="99"/>
  <c r="N23" i="99"/>
  <c r="G23" i="99"/>
  <c r="N22" i="99"/>
  <c r="G22" i="99"/>
  <c r="N21" i="99"/>
  <c r="G21" i="99"/>
  <c r="G24" i="99" s="1"/>
  <c r="L20" i="99"/>
  <c r="K20" i="99"/>
  <c r="N19" i="99"/>
  <c r="G19" i="99"/>
  <c r="N18" i="99"/>
  <c r="G18" i="99"/>
  <c r="N17" i="99"/>
  <c r="G17" i="99"/>
  <c r="G20" i="99" s="1"/>
  <c r="N16" i="99"/>
  <c r="V34" i="99"/>
  <c r="F11" i="98" s="1"/>
  <c r="L15" i="99"/>
  <c r="K15" i="99"/>
  <c r="G15" i="99"/>
  <c r="N14" i="99"/>
  <c r="G14" i="99"/>
  <c r="N13" i="99"/>
  <c r="G13" i="99"/>
  <c r="N12" i="99"/>
  <c r="G12" i="99"/>
  <c r="G16" i="99" s="1"/>
  <c r="V11" i="99"/>
  <c r="F10" i="98" s="1"/>
  <c r="N11" i="99"/>
  <c r="N10" i="99"/>
  <c r="G10" i="99"/>
  <c r="N9" i="99"/>
  <c r="G9" i="99"/>
  <c r="L8" i="99"/>
  <c r="K8" i="99"/>
  <c r="G8" i="99"/>
  <c r="G11" i="99" s="1"/>
  <c r="N7" i="99"/>
  <c r="N6" i="99"/>
  <c r="N8" i="99" s="1"/>
  <c r="G6" i="99"/>
  <c r="G5" i="99"/>
  <c r="G7" i="99" s="1"/>
  <c r="P14" i="98"/>
  <c r="P13" i="98"/>
  <c r="P11" i="98"/>
  <c r="P15" i="98" s="1"/>
  <c r="N11" i="98"/>
  <c r="N10" i="98"/>
  <c r="R9" i="98"/>
  <c r="N9" i="98"/>
  <c r="R8" i="98"/>
  <c r="N8" i="98"/>
  <c r="R7" i="98"/>
  <c r="N7" i="98"/>
  <c r="R6" i="98"/>
  <c r="N6" i="98"/>
  <c r="F6" i="98"/>
  <c r="R5" i="98"/>
  <c r="N5" i="98"/>
  <c r="R11" i="98" s="1"/>
  <c r="AM49" i="97"/>
  <c r="AL49" i="97"/>
  <c r="AK49" i="97"/>
  <c r="AJ49" i="97"/>
  <c r="AI49" i="97"/>
  <c r="AH49" i="97"/>
  <c r="AG49" i="97"/>
  <c r="AF49" i="97"/>
  <c r="AE49" i="97"/>
  <c r="AD49" i="97"/>
  <c r="AC49" i="97"/>
  <c r="AB49" i="97"/>
  <c r="AA49" i="97"/>
  <c r="Z49" i="97"/>
  <c r="Y49" i="97"/>
  <c r="X49" i="97"/>
  <c r="W49" i="97"/>
  <c r="V49" i="97"/>
  <c r="U49" i="97"/>
  <c r="T49" i="97"/>
  <c r="S49" i="97"/>
  <c r="R49" i="97"/>
  <c r="Q49" i="97"/>
  <c r="P49" i="97"/>
  <c r="O49" i="97"/>
  <c r="N49" i="97"/>
  <c r="M49" i="97"/>
  <c r="L49" i="97"/>
  <c r="K49" i="97"/>
  <c r="J49" i="97"/>
  <c r="I49" i="97"/>
  <c r="H49" i="97"/>
  <c r="G49" i="97"/>
  <c r="F49" i="97"/>
  <c r="E49" i="97"/>
  <c r="D49" i="97"/>
  <c r="AN49" i="97" s="1"/>
  <c r="AN48" i="97"/>
  <c r="AN47" i="97"/>
  <c r="AN46" i="97"/>
  <c r="AN45" i="97"/>
  <c r="AM43" i="97"/>
  <c r="AJ43" i="97"/>
  <c r="AI43" i="97"/>
  <c r="AF43" i="97"/>
  <c r="AE43" i="97"/>
  <c r="AB43" i="97"/>
  <c r="AA43" i="97"/>
  <c r="X43" i="97"/>
  <c r="W43" i="97"/>
  <c r="T43" i="97"/>
  <c r="S43" i="97"/>
  <c r="P43" i="97"/>
  <c r="O43" i="97"/>
  <c r="L43" i="97"/>
  <c r="K43" i="97"/>
  <c r="H43" i="97"/>
  <c r="G43" i="97"/>
  <c r="D43" i="97"/>
  <c r="AM34" i="97"/>
  <c r="AL34" i="97"/>
  <c r="AL43" i="97" s="1"/>
  <c r="AK34" i="97"/>
  <c r="AL35" i="97" s="1"/>
  <c r="AJ34" i="97"/>
  <c r="AI34" i="97"/>
  <c r="AI35" i="97" s="1"/>
  <c r="AH34" i="97"/>
  <c r="AH43" i="97" s="1"/>
  <c r="AG34" i="97"/>
  <c r="AG43" i="97" s="1"/>
  <c r="AF34" i="97"/>
  <c r="AE34" i="97"/>
  <c r="AF35" i="97" s="1"/>
  <c r="AD34" i="97"/>
  <c r="AD43" i="97" s="1"/>
  <c r="AC34" i="97"/>
  <c r="AC35" i="97" s="1"/>
  <c r="AB34" i="97"/>
  <c r="AA34" i="97"/>
  <c r="Z34" i="97"/>
  <c r="Z43" i="97" s="1"/>
  <c r="Y34" i="97"/>
  <c r="Z35" i="97" s="1"/>
  <c r="X34" i="97"/>
  <c r="W34" i="97"/>
  <c r="W35" i="97" s="1"/>
  <c r="V34" i="97"/>
  <c r="V43" i="97" s="1"/>
  <c r="U34" i="97"/>
  <c r="U43" i="97" s="1"/>
  <c r="T34" i="97"/>
  <c r="S34" i="97"/>
  <c r="T35" i="97" s="1"/>
  <c r="R34" i="97"/>
  <c r="R43" i="97" s="1"/>
  <c r="Q34" i="97"/>
  <c r="Q43" i="97" s="1"/>
  <c r="P34" i="97"/>
  <c r="O34" i="97"/>
  <c r="N34" i="97"/>
  <c r="N43" i="97" s="1"/>
  <c r="M34" i="97"/>
  <c r="N35" i="97" s="1"/>
  <c r="L34" i="97"/>
  <c r="K34" i="97"/>
  <c r="K35" i="97" s="1"/>
  <c r="J34" i="97"/>
  <c r="J43" i="97" s="1"/>
  <c r="I34" i="97"/>
  <c r="I43" i="97" s="1"/>
  <c r="H34" i="97"/>
  <c r="G34" i="97"/>
  <c r="H35" i="97" s="1"/>
  <c r="F34" i="97"/>
  <c r="F43" i="97" s="1"/>
  <c r="E34" i="97"/>
  <c r="E35" i="97" s="1"/>
  <c r="D34" i="97"/>
  <c r="AN34" i="97" s="1"/>
  <c r="AN33" i="97"/>
  <c r="AN32" i="97"/>
  <c r="AN31" i="97"/>
  <c r="AN30" i="97"/>
  <c r="AN29" i="97"/>
  <c r="AN28" i="97"/>
  <c r="AN27" i="97"/>
  <c r="AN26" i="97"/>
  <c r="AN25" i="97"/>
  <c r="AN24" i="97"/>
  <c r="AN23" i="97"/>
  <c r="AN22" i="97"/>
  <c r="AN21" i="97"/>
  <c r="AN20" i="97"/>
  <c r="AN19" i="97"/>
  <c r="AN18" i="97"/>
  <c r="AN17" i="97"/>
  <c r="AN16" i="97"/>
  <c r="AN15" i="97"/>
  <c r="AN14" i="97"/>
  <c r="AN13" i="97"/>
  <c r="AN12" i="97"/>
  <c r="AN11" i="97"/>
  <c r="AN35" i="97" s="1"/>
  <c r="AN10" i="97"/>
  <c r="AN9" i="97"/>
  <c r="T44" i="97" l="1"/>
  <c r="F50" i="97"/>
  <c r="F51" i="97" s="1"/>
  <c r="N50" i="97"/>
  <c r="N51" i="97" s="1"/>
  <c r="R50" i="97"/>
  <c r="R51" i="97" s="1"/>
  <c r="Z50" i="97"/>
  <c r="Z51" i="97" s="1"/>
  <c r="AD50" i="97"/>
  <c r="AD51" i="97" s="1"/>
  <c r="AL50" i="97"/>
  <c r="AL51" i="97" s="1"/>
  <c r="H50" i="97"/>
  <c r="H51" i="97" s="1"/>
  <c r="P50" i="97"/>
  <c r="P51" i="97" s="1"/>
  <c r="X50" i="97"/>
  <c r="X51" i="97" s="1"/>
  <c r="AF50" i="97"/>
  <c r="AF51" i="97" s="1"/>
  <c r="D50" i="97"/>
  <c r="D51" i="97" s="1"/>
  <c r="L50" i="97"/>
  <c r="L51" i="97" s="1"/>
  <c r="T50" i="97"/>
  <c r="T51" i="97" s="1"/>
  <c r="AB50" i="97"/>
  <c r="AB51" i="97" s="1"/>
  <c r="AJ50" i="97"/>
  <c r="AJ51" i="97" s="1"/>
  <c r="N15" i="99"/>
  <c r="P31" i="98" s="1"/>
  <c r="P32" i="98" s="1"/>
  <c r="V50" i="99"/>
  <c r="G58" i="99"/>
  <c r="N20" i="99"/>
  <c r="P33" i="98" s="1"/>
  <c r="P37" i="98" s="1"/>
  <c r="F9" i="98" s="1"/>
  <c r="N24" i="99"/>
  <c r="G38" i="99"/>
  <c r="N32" i="99"/>
  <c r="F21" i="98"/>
  <c r="N43" i="99"/>
  <c r="N58" i="99" s="1"/>
  <c r="V56" i="99"/>
  <c r="V57" i="99" s="1"/>
  <c r="F26" i="98" s="1"/>
  <c r="P22" i="98"/>
  <c r="F7" i="98" s="1"/>
  <c r="P28" i="98"/>
  <c r="F8" i="98" s="1"/>
  <c r="G50" i="97"/>
  <c r="G51" i="97" s="1"/>
  <c r="K50" i="97"/>
  <c r="K51" i="97" s="1"/>
  <c r="O50" i="97"/>
  <c r="O51" i="97" s="1"/>
  <c r="S50" i="97"/>
  <c r="S51" i="97" s="1"/>
  <c r="W50" i="97"/>
  <c r="W51" i="97" s="1"/>
  <c r="AA50" i="97"/>
  <c r="AA51" i="97" s="1"/>
  <c r="AE50" i="97"/>
  <c r="AE51" i="97" s="1"/>
  <c r="AI50" i="97"/>
  <c r="AI51" i="97" s="1"/>
  <c r="AM50" i="97"/>
  <c r="AM51" i="97" s="1"/>
  <c r="I50" i="97"/>
  <c r="I51" i="97" s="1"/>
  <c r="Q50" i="97"/>
  <c r="Q51" i="97" s="1"/>
  <c r="U50" i="97"/>
  <c r="U51" i="97" s="1"/>
  <c r="AG50" i="97"/>
  <c r="AG51" i="97" s="1"/>
  <c r="Q11" i="98"/>
  <c r="F4" i="98"/>
  <c r="F5" i="22" s="1"/>
  <c r="F7" i="22" s="1"/>
  <c r="K44" i="97"/>
  <c r="J50" i="97"/>
  <c r="J51" i="97" s="1"/>
  <c r="V50" i="97"/>
  <c r="V51" i="97" s="1"/>
  <c r="W44" i="97"/>
  <c r="AI44" i="97"/>
  <c r="AH50" i="97"/>
  <c r="AH51" i="97" s="1"/>
  <c r="Q44" i="97"/>
  <c r="H44" i="97"/>
  <c r="AF44" i="97"/>
  <c r="Q35" i="97"/>
  <c r="E43" i="97"/>
  <c r="M43" i="97"/>
  <c r="Y43" i="97"/>
  <c r="AC43" i="97"/>
  <c r="AK43" i="97"/>
  <c r="E44" i="97" l="1"/>
  <c r="AC44" i="97"/>
  <c r="Z44" i="97"/>
  <c r="N44" i="97"/>
  <c r="AL44" i="97"/>
  <c r="F29" i="98"/>
  <c r="AC50" i="97"/>
  <c r="AC51" i="97" s="1"/>
  <c r="M50" i="97"/>
  <c r="M51" i="97" s="1"/>
  <c r="AN44" i="97"/>
  <c r="Y50" i="97"/>
  <c r="Y51" i="97" s="1"/>
  <c r="AN43" i="97"/>
  <c r="E50" i="97"/>
  <c r="E51" i="97" s="1"/>
  <c r="AK50" i="97"/>
  <c r="AK51" i="97" s="1"/>
  <c r="AN51" i="97" l="1"/>
  <c r="F30" i="98"/>
  <c r="AN50" i="97"/>
  <c r="G56" i="95" l="1"/>
  <c r="C54" i="95"/>
  <c r="G52" i="95"/>
  <c r="G51" i="95"/>
  <c r="C50" i="95"/>
  <c r="G48" i="95"/>
  <c r="F47" i="95"/>
  <c r="C47" i="95"/>
  <c r="C46" i="95"/>
  <c r="C45" i="95"/>
  <c r="AH44" i="95"/>
  <c r="AH46" i="95" s="1"/>
  <c r="AG44" i="95"/>
  <c r="C44" i="95"/>
  <c r="C43" i="95"/>
  <c r="C42" i="95"/>
  <c r="AG41" i="95"/>
  <c r="AH41" i="95" s="1"/>
  <c r="AH43" i="95" s="1"/>
  <c r="AH47" i="95" s="1"/>
  <c r="C41" i="95"/>
  <c r="C40" i="95"/>
  <c r="C39" i="95"/>
  <c r="G37" i="95"/>
  <c r="F36" i="95"/>
  <c r="C36" i="95"/>
  <c r="C35" i="95"/>
  <c r="C34" i="95"/>
  <c r="AG33" i="95"/>
  <c r="AB33" i="95"/>
  <c r="AH33" i="95" s="1"/>
  <c r="C33" i="95"/>
  <c r="AG32" i="95"/>
  <c r="F54" i="95" s="1"/>
  <c r="AB32" i="95"/>
  <c r="AH32" i="95" s="1"/>
  <c r="AH36" i="95" s="1"/>
  <c r="C32" i="95"/>
  <c r="L31" i="95"/>
  <c r="K31" i="95"/>
  <c r="C31" i="95"/>
  <c r="N30" i="95"/>
  <c r="C30" i="95"/>
  <c r="N29" i="95"/>
  <c r="N31" i="95" s="1"/>
  <c r="C29" i="95"/>
  <c r="AG28" i="95"/>
  <c r="F50" i="95" s="1"/>
  <c r="AB28" i="95"/>
  <c r="AD28" i="95" s="1"/>
  <c r="D50" i="95" s="1"/>
  <c r="G50" i="95" s="1"/>
  <c r="G53" i="95" s="1"/>
  <c r="N28" i="95"/>
  <c r="C28" i="95"/>
  <c r="N27" i="95"/>
  <c r="L27" i="95"/>
  <c r="K27" i="95"/>
  <c r="AH26" i="95"/>
  <c r="N26" i="95"/>
  <c r="N25" i="95"/>
  <c r="AH24" i="95"/>
  <c r="AG24" i="95"/>
  <c r="AD24" i="95"/>
  <c r="D47" i="95" s="1"/>
  <c r="G47" i="95" s="1"/>
  <c r="AB24" i="95"/>
  <c r="N24" i="95"/>
  <c r="AG23" i="95"/>
  <c r="F46" i="95" s="1"/>
  <c r="AB23" i="95"/>
  <c r="AH23" i="95" s="1"/>
  <c r="L23" i="95"/>
  <c r="K23" i="95"/>
  <c r="G23" i="95"/>
  <c r="AH22" i="95"/>
  <c r="AG22" i="95"/>
  <c r="F45" i="95" s="1"/>
  <c r="AD22" i="95"/>
  <c r="D45" i="95" s="1"/>
  <c r="G45" i="95" s="1"/>
  <c r="AB22" i="95"/>
  <c r="N22" i="95"/>
  <c r="G22" i="95"/>
  <c r="G24" i="95" s="1"/>
  <c r="AG21" i="95"/>
  <c r="F44" i="95" s="1"/>
  <c r="AB21" i="95"/>
  <c r="AH21" i="95" s="1"/>
  <c r="N21" i="95"/>
  <c r="N23" i="95" s="1"/>
  <c r="G21" i="95"/>
  <c r="AH20" i="95"/>
  <c r="AG20" i="95"/>
  <c r="F43" i="95" s="1"/>
  <c r="AD20" i="95"/>
  <c r="D43" i="95" s="1"/>
  <c r="G43" i="95" s="1"/>
  <c r="AB20" i="95"/>
  <c r="AG19" i="95"/>
  <c r="F42" i="95" s="1"/>
  <c r="AB19" i="95"/>
  <c r="AH19" i="95" s="1"/>
  <c r="G19" i="95"/>
  <c r="AH18" i="95"/>
  <c r="AG18" i="95"/>
  <c r="F41" i="95" s="1"/>
  <c r="AD18" i="95"/>
  <c r="D41" i="95" s="1"/>
  <c r="G41" i="95" s="1"/>
  <c r="AB18" i="95"/>
  <c r="G18" i="95"/>
  <c r="G20" i="95" s="1"/>
  <c r="AG17" i="95"/>
  <c r="F40" i="95" s="1"/>
  <c r="AB17" i="95"/>
  <c r="AD17" i="95" s="1"/>
  <c r="D40" i="95" s="1"/>
  <c r="G40" i="95" s="1"/>
  <c r="G17" i="95"/>
  <c r="AH16" i="95"/>
  <c r="AG16" i="95"/>
  <c r="F39" i="95" s="1"/>
  <c r="AD16" i="95"/>
  <c r="D39" i="95" s="1"/>
  <c r="G39" i="95" s="1"/>
  <c r="AB16" i="95"/>
  <c r="G15" i="95"/>
  <c r="G16" i="95" s="1"/>
  <c r="G14" i="95"/>
  <c r="G13" i="95"/>
  <c r="AH12" i="95"/>
  <c r="AG12" i="95"/>
  <c r="AD12" i="95"/>
  <c r="D36" i="95" s="1"/>
  <c r="G36" i="95" s="1"/>
  <c r="AB12" i="95"/>
  <c r="G12" i="95"/>
  <c r="AH11" i="95"/>
  <c r="AG11" i="95"/>
  <c r="F35" i="95" s="1"/>
  <c r="AD11" i="95"/>
  <c r="D35" i="95" s="1"/>
  <c r="G35" i="95" s="1"/>
  <c r="AB11" i="95"/>
  <c r="V11" i="95"/>
  <c r="AG10" i="95"/>
  <c r="F34" i="95" s="1"/>
  <c r="AB10" i="95"/>
  <c r="AD10" i="95" s="1"/>
  <c r="D34" i="95" s="1"/>
  <c r="G34" i="95" s="1"/>
  <c r="G10" i="95"/>
  <c r="AG9" i="95"/>
  <c r="F33" i="95" s="1"/>
  <c r="AB9" i="95"/>
  <c r="AH9" i="95" s="1"/>
  <c r="G9" i="95"/>
  <c r="AG8" i="95"/>
  <c r="F32" i="95" s="1"/>
  <c r="AB8" i="95"/>
  <c r="AD8" i="95" s="1"/>
  <c r="D32" i="95" s="1"/>
  <c r="G32" i="95" s="1"/>
  <c r="L8" i="95"/>
  <c r="K8" i="95"/>
  <c r="G8" i="95"/>
  <c r="G11" i="95" s="1"/>
  <c r="AG7" i="95"/>
  <c r="F31" i="95" s="1"/>
  <c r="AB7" i="95"/>
  <c r="AD7" i="95" s="1"/>
  <c r="D31" i="95" s="1"/>
  <c r="N7" i="95"/>
  <c r="AG6" i="95"/>
  <c r="F30" i="95" s="1"/>
  <c r="AB6" i="95"/>
  <c r="AH6" i="95" s="1"/>
  <c r="N6" i="95"/>
  <c r="N8" i="95" s="1"/>
  <c r="G6" i="95"/>
  <c r="G7" i="95" s="1"/>
  <c r="AG5" i="95"/>
  <c r="F29" i="95" s="1"/>
  <c r="AB5" i="95"/>
  <c r="AD5" i="95" s="1"/>
  <c r="D29" i="95" s="1"/>
  <c r="G29" i="95" s="1"/>
  <c r="AH4" i="95"/>
  <c r="AG4" i="95"/>
  <c r="F28" i="95" s="1"/>
  <c r="AD4" i="95"/>
  <c r="D28" i="95" s="1"/>
  <c r="G28" i="95" s="1"/>
  <c r="AB4" i="95"/>
  <c r="F21" i="94"/>
  <c r="P14" i="94"/>
  <c r="P13" i="94"/>
  <c r="P11" i="94"/>
  <c r="P15" i="94" s="1"/>
  <c r="N11" i="94"/>
  <c r="N10" i="94"/>
  <c r="R9" i="94"/>
  <c r="N9" i="94"/>
  <c r="R8" i="94"/>
  <c r="N8" i="94"/>
  <c r="R7" i="94"/>
  <c r="N7" i="94"/>
  <c r="R6" i="94"/>
  <c r="N6" i="94"/>
  <c r="F6" i="94"/>
  <c r="R5" i="94"/>
  <c r="N5" i="94"/>
  <c r="R11" i="94" s="1"/>
  <c r="G56" i="93"/>
  <c r="C55" i="93"/>
  <c r="C54" i="93"/>
  <c r="G52" i="93"/>
  <c r="G51" i="93"/>
  <c r="C50" i="93"/>
  <c r="G48" i="93"/>
  <c r="F47" i="93"/>
  <c r="C47" i="93"/>
  <c r="C46" i="93"/>
  <c r="C45" i="93"/>
  <c r="AH44" i="93"/>
  <c r="AH46" i="93" s="1"/>
  <c r="AG44" i="93"/>
  <c r="C44" i="93"/>
  <c r="C43" i="93"/>
  <c r="C42" i="93"/>
  <c r="AG41" i="93"/>
  <c r="AH41" i="93" s="1"/>
  <c r="AH43" i="93" s="1"/>
  <c r="AH47" i="93" s="1"/>
  <c r="C41" i="93"/>
  <c r="C40" i="93"/>
  <c r="C39" i="93"/>
  <c r="G37" i="93"/>
  <c r="F36" i="93"/>
  <c r="C36" i="93"/>
  <c r="C35" i="93"/>
  <c r="C34" i="93"/>
  <c r="AG33" i="93"/>
  <c r="F55" i="93" s="1"/>
  <c r="AB33" i="93"/>
  <c r="AH33" i="93" s="1"/>
  <c r="C33" i="93"/>
  <c r="AG32" i="93"/>
  <c r="F54" i="93" s="1"/>
  <c r="AB32" i="93"/>
  <c r="AH32" i="93" s="1"/>
  <c r="AH36" i="93" s="1"/>
  <c r="C32" i="93"/>
  <c r="L31" i="93"/>
  <c r="K31" i="93"/>
  <c r="C31" i="93"/>
  <c r="N30" i="93"/>
  <c r="C30" i="93"/>
  <c r="N29" i="93"/>
  <c r="N31" i="93" s="1"/>
  <c r="C29" i="93"/>
  <c r="AG28" i="93"/>
  <c r="F50" i="93" s="1"/>
  <c r="AB28" i="93"/>
  <c r="AD28" i="93" s="1"/>
  <c r="D50" i="93" s="1"/>
  <c r="G50" i="93" s="1"/>
  <c r="G53" i="93" s="1"/>
  <c r="N28" i="93"/>
  <c r="C28" i="93"/>
  <c r="N27" i="93"/>
  <c r="L27" i="93"/>
  <c r="K27" i="93"/>
  <c r="AH26" i="93"/>
  <c r="N26" i="93"/>
  <c r="N25" i="93"/>
  <c r="AH24" i="93"/>
  <c r="AG24" i="93"/>
  <c r="AD24" i="93"/>
  <c r="D47" i="93" s="1"/>
  <c r="G47" i="93" s="1"/>
  <c r="AB24" i="93"/>
  <c r="N24" i="93"/>
  <c r="AG23" i="93"/>
  <c r="F46" i="93" s="1"/>
  <c r="AB23" i="93"/>
  <c r="AH23" i="93" s="1"/>
  <c r="L23" i="93"/>
  <c r="K23" i="93"/>
  <c r="G23" i="93"/>
  <c r="AH22" i="93"/>
  <c r="AG22" i="93"/>
  <c r="F45" i="93" s="1"/>
  <c r="AD22" i="93"/>
  <c r="D45" i="93" s="1"/>
  <c r="G45" i="93" s="1"/>
  <c r="AB22" i="93"/>
  <c r="N22" i="93"/>
  <c r="G22" i="93"/>
  <c r="G24" i="93" s="1"/>
  <c r="AG21" i="93"/>
  <c r="F44" i="93" s="1"/>
  <c r="AB21" i="93"/>
  <c r="AH21" i="93" s="1"/>
  <c r="N21" i="93"/>
  <c r="N23" i="93" s="1"/>
  <c r="G21" i="93"/>
  <c r="AH20" i="93"/>
  <c r="AG20" i="93"/>
  <c r="F43" i="93" s="1"/>
  <c r="AD20" i="93"/>
  <c r="D43" i="93" s="1"/>
  <c r="G43" i="93" s="1"/>
  <c r="AB20" i="93"/>
  <c r="L20" i="93"/>
  <c r="K20" i="93"/>
  <c r="AG19" i="93"/>
  <c r="F42" i="93" s="1"/>
  <c r="AB19" i="93"/>
  <c r="AH19" i="93" s="1"/>
  <c r="N19" i="93"/>
  <c r="G19" i="93"/>
  <c r="AH18" i="93"/>
  <c r="AG18" i="93"/>
  <c r="F41" i="93" s="1"/>
  <c r="AD18" i="93"/>
  <c r="D41" i="93" s="1"/>
  <c r="G41" i="93" s="1"/>
  <c r="AB18" i="93"/>
  <c r="N18" i="93"/>
  <c r="G18" i="93"/>
  <c r="G20" i="93" s="1"/>
  <c r="AG17" i="93"/>
  <c r="F40" i="93" s="1"/>
  <c r="AB17" i="93"/>
  <c r="AD17" i="93" s="1"/>
  <c r="D40" i="93" s="1"/>
  <c r="G40" i="93" s="1"/>
  <c r="N17" i="93"/>
  <c r="N20" i="93" s="1"/>
  <c r="P33" i="92" s="1"/>
  <c r="G17" i="93"/>
  <c r="AH16" i="93"/>
  <c r="AG16" i="93"/>
  <c r="F39" i="93" s="1"/>
  <c r="AD16" i="93"/>
  <c r="D39" i="93" s="1"/>
  <c r="G39" i="93" s="1"/>
  <c r="AB16" i="93"/>
  <c r="N16" i="93"/>
  <c r="V34" i="93"/>
  <c r="F11" i="92" s="1"/>
  <c r="L15" i="93"/>
  <c r="K15" i="93"/>
  <c r="G15" i="93"/>
  <c r="G16" i="93" s="1"/>
  <c r="G14" i="93"/>
  <c r="N13" i="93"/>
  <c r="G13" i="93"/>
  <c r="AH12" i="93"/>
  <c r="AG12" i="93"/>
  <c r="AD12" i="93"/>
  <c r="D36" i="93" s="1"/>
  <c r="G36" i="93" s="1"/>
  <c r="AB12" i="93"/>
  <c r="N12" i="93"/>
  <c r="G12" i="93"/>
  <c r="AH11" i="93"/>
  <c r="AG11" i="93"/>
  <c r="F35" i="93" s="1"/>
  <c r="AD11" i="93"/>
  <c r="D35" i="93" s="1"/>
  <c r="G35" i="93" s="1"/>
  <c r="AB11" i="93"/>
  <c r="N11" i="93"/>
  <c r="AG10" i="93"/>
  <c r="F34" i="93" s="1"/>
  <c r="AB10" i="93"/>
  <c r="AD10" i="93" s="1"/>
  <c r="D34" i="93" s="1"/>
  <c r="G34" i="93" s="1"/>
  <c r="N10" i="93"/>
  <c r="G10" i="93"/>
  <c r="AG9" i="93"/>
  <c r="F33" i="93" s="1"/>
  <c r="AB9" i="93"/>
  <c r="AH9" i="93" s="1"/>
  <c r="N9" i="93"/>
  <c r="G9" i="93"/>
  <c r="AG8" i="93"/>
  <c r="F32" i="93" s="1"/>
  <c r="AB8" i="93"/>
  <c r="AD8" i="93" s="1"/>
  <c r="D32" i="93" s="1"/>
  <c r="G32" i="93" s="1"/>
  <c r="L8" i="93"/>
  <c r="K8" i="93"/>
  <c r="G8" i="93"/>
  <c r="G11" i="93" s="1"/>
  <c r="AG7" i="93"/>
  <c r="F31" i="93" s="1"/>
  <c r="AB7" i="93"/>
  <c r="AD7" i="93" s="1"/>
  <c r="D31" i="93" s="1"/>
  <c r="N7" i="93"/>
  <c r="AG6" i="93"/>
  <c r="F30" i="93" s="1"/>
  <c r="AB6" i="93"/>
  <c r="AH6" i="93" s="1"/>
  <c r="N6" i="93"/>
  <c r="N8" i="93" s="1"/>
  <c r="G6" i="93"/>
  <c r="G7" i="93" s="1"/>
  <c r="AG5" i="93"/>
  <c r="F29" i="93" s="1"/>
  <c r="AB5" i="93"/>
  <c r="AD5" i="93" s="1"/>
  <c r="D29" i="93" s="1"/>
  <c r="G29" i="93" s="1"/>
  <c r="AH4" i="93"/>
  <c r="AG4" i="93"/>
  <c r="F28" i="93" s="1"/>
  <c r="AD4" i="93"/>
  <c r="D28" i="93" s="1"/>
  <c r="G28" i="93" s="1"/>
  <c r="AB4" i="93"/>
  <c r="N5" i="92"/>
  <c r="R5" i="92"/>
  <c r="N6" i="92"/>
  <c r="R6" i="92"/>
  <c r="N7" i="92"/>
  <c r="R7" i="92"/>
  <c r="N8" i="92"/>
  <c r="R8" i="92"/>
  <c r="N9" i="92"/>
  <c r="R9" i="92"/>
  <c r="N10" i="92"/>
  <c r="N11" i="92"/>
  <c r="P11" i="92"/>
  <c r="R11" i="92"/>
  <c r="F4" i="92" s="1"/>
  <c r="F23" i="92" s="1"/>
  <c r="P13" i="92"/>
  <c r="F6" i="92" s="1"/>
  <c r="P14" i="92"/>
  <c r="P15" i="92"/>
  <c r="F21" i="92"/>
  <c r="O31" i="92"/>
  <c r="O33" i="92"/>
  <c r="AM49" i="90"/>
  <c r="AL49" i="90"/>
  <c r="AK49" i="90"/>
  <c r="AJ49" i="90"/>
  <c r="AI49" i="90"/>
  <c r="AH49" i="90"/>
  <c r="AG49" i="90"/>
  <c r="AF49" i="90"/>
  <c r="AE49" i="90"/>
  <c r="AD49" i="90"/>
  <c r="AC49" i="90"/>
  <c r="AB49" i="90"/>
  <c r="AA49" i="90"/>
  <c r="Z49" i="90"/>
  <c r="Y49" i="90"/>
  <c r="X49" i="90"/>
  <c r="W49" i="90"/>
  <c r="V49" i="90"/>
  <c r="U49" i="90"/>
  <c r="T49" i="90"/>
  <c r="S49" i="90"/>
  <c r="R49" i="90"/>
  <c r="Q49" i="90"/>
  <c r="P49" i="90"/>
  <c r="O49" i="90"/>
  <c r="N49" i="90"/>
  <c r="M49" i="90"/>
  <c r="L49" i="90"/>
  <c r="K49" i="90"/>
  <c r="J49" i="90"/>
  <c r="I49" i="90"/>
  <c r="H49" i="90"/>
  <c r="G49" i="90"/>
  <c r="F49" i="90"/>
  <c r="E49" i="90"/>
  <c r="D49" i="90"/>
  <c r="AN49" i="90" s="1"/>
  <c r="AN48" i="90"/>
  <c r="AN47" i="90"/>
  <c r="AN46" i="90"/>
  <c r="AN45" i="90"/>
  <c r="AM43" i="90"/>
  <c r="AM5" i="51" s="1"/>
  <c r="AJ43" i="90"/>
  <c r="AJ5" i="51" s="1"/>
  <c r="AI43" i="90"/>
  <c r="AI5" i="51" s="1"/>
  <c r="AF43" i="90"/>
  <c r="AF5" i="51" s="1"/>
  <c r="AE43" i="90"/>
  <c r="AE5" i="51" s="1"/>
  <c r="AB43" i="90"/>
  <c r="AB5" i="51" s="1"/>
  <c r="AA43" i="90"/>
  <c r="AA5" i="51" s="1"/>
  <c r="X43" i="90"/>
  <c r="X5" i="51" s="1"/>
  <c r="T43" i="90"/>
  <c r="T5" i="51" s="1"/>
  <c r="S43" i="90"/>
  <c r="P43" i="90"/>
  <c r="P5" i="51" s="1"/>
  <c r="O43" i="90"/>
  <c r="O5" i="51" s="1"/>
  <c r="K43" i="90"/>
  <c r="K5" i="51" s="1"/>
  <c r="H43" i="90"/>
  <c r="H5" i="51" s="1"/>
  <c r="G43" i="90"/>
  <c r="G5" i="51" s="1"/>
  <c r="D43" i="90"/>
  <c r="D5" i="51" s="1"/>
  <c r="AM34" i="90"/>
  <c r="AL34" i="90"/>
  <c r="AL43" i="90" s="1"/>
  <c r="AK34" i="90"/>
  <c r="AL35" i="90" s="1"/>
  <c r="AJ34" i="90"/>
  <c r="AI34" i="90"/>
  <c r="AI35" i="90" s="1"/>
  <c r="AH34" i="90"/>
  <c r="AH43" i="90" s="1"/>
  <c r="AH5" i="51" s="1"/>
  <c r="AG34" i="90"/>
  <c r="AG43" i="90" s="1"/>
  <c r="AG5" i="51" s="1"/>
  <c r="AF34" i="90"/>
  <c r="AE34" i="90"/>
  <c r="AF35" i="90" s="1"/>
  <c r="AD34" i="90"/>
  <c r="AD43" i="90" s="1"/>
  <c r="AC34" i="90"/>
  <c r="AC35" i="90" s="1"/>
  <c r="AB34" i="90"/>
  <c r="AA34" i="90"/>
  <c r="Z34" i="90"/>
  <c r="Z43" i="90" s="1"/>
  <c r="Y34" i="90"/>
  <c r="Z35" i="90" s="1"/>
  <c r="X34" i="90"/>
  <c r="W34" i="90"/>
  <c r="W35" i="90" s="1"/>
  <c r="V34" i="90"/>
  <c r="V43" i="90" s="1"/>
  <c r="V5" i="51" s="1"/>
  <c r="U34" i="90"/>
  <c r="U43" i="90" s="1"/>
  <c r="U5" i="51" s="1"/>
  <c r="T34" i="90"/>
  <c r="S34" i="90"/>
  <c r="T35" i="90" s="1"/>
  <c r="R34" i="90"/>
  <c r="R43" i="90" s="1"/>
  <c r="Q34" i="90"/>
  <c r="Q43" i="90" s="1"/>
  <c r="Q5" i="51" s="1"/>
  <c r="P34" i="90"/>
  <c r="O34" i="90"/>
  <c r="N34" i="90"/>
  <c r="N43" i="90" s="1"/>
  <c r="M34" i="90"/>
  <c r="N35" i="90" s="1"/>
  <c r="L34" i="90"/>
  <c r="L43" i="90" s="1"/>
  <c r="L5" i="51" s="1"/>
  <c r="K34" i="90"/>
  <c r="K35" i="90" s="1"/>
  <c r="J34" i="90"/>
  <c r="J43" i="90" s="1"/>
  <c r="J5" i="51" s="1"/>
  <c r="I34" i="90"/>
  <c r="I43" i="90" s="1"/>
  <c r="I5" i="51" s="1"/>
  <c r="H34" i="90"/>
  <c r="G34" i="90"/>
  <c r="H35" i="90" s="1"/>
  <c r="F34" i="90"/>
  <c r="F43" i="90" s="1"/>
  <c r="E34" i="90"/>
  <c r="E35" i="90" s="1"/>
  <c r="D34" i="90"/>
  <c r="AN33" i="90"/>
  <c r="AN32" i="90"/>
  <c r="AN31" i="90"/>
  <c r="AN30" i="90"/>
  <c r="AN29" i="90"/>
  <c r="AN28" i="90"/>
  <c r="AN27" i="90"/>
  <c r="AN26" i="90"/>
  <c r="AN25" i="90"/>
  <c r="AN24" i="90"/>
  <c r="AN23" i="90"/>
  <c r="AN22" i="90"/>
  <c r="AN21" i="90"/>
  <c r="AN20" i="90"/>
  <c r="AN19" i="90"/>
  <c r="AN18" i="90"/>
  <c r="AN17" i="90"/>
  <c r="AN16" i="90"/>
  <c r="AN15" i="90"/>
  <c r="AN14" i="90"/>
  <c r="AN13" i="90"/>
  <c r="AN12" i="90"/>
  <c r="AN11" i="90"/>
  <c r="AN35" i="90" s="1"/>
  <c r="AN10" i="90"/>
  <c r="AN9" i="90"/>
  <c r="M8" i="89"/>
  <c r="L8" i="89"/>
  <c r="K8" i="89"/>
  <c r="J8" i="89"/>
  <c r="H8" i="89"/>
  <c r="G8" i="89"/>
  <c r="F8" i="89"/>
  <c r="E8" i="89"/>
  <c r="D8" i="89"/>
  <c r="N15" i="93" l="1"/>
  <c r="P31" i="92" s="1"/>
  <c r="T50" i="90"/>
  <c r="T51" i="90" s="1"/>
  <c r="D50" i="90"/>
  <c r="D51" i="90" s="1"/>
  <c r="AJ50" i="90"/>
  <c r="AJ51" i="90" s="1"/>
  <c r="P50" i="90"/>
  <c r="P51" i="90" s="1"/>
  <c r="K50" i="90"/>
  <c r="K51" i="90" s="1"/>
  <c r="S50" i="90"/>
  <c r="S51" i="90" s="1"/>
  <c r="AA50" i="90"/>
  <c r="AA51" i="90" s="1"/>
  <c r="AI50" i="90"/>
  <c r="AI51" i="90" s="1"/>
  <c r="AF50" i="90"/>
  <c r="AF51" i="90" s="1"/>
  <c r="W43" i="90"/>
  <c r="W5" i="51" s="1"/>
  <c r="AN34" i="90"/>
  <c r="P32" i="92"/>
  <c r="P37" i="92" s="1"/>
  <c r="F9" i="92" s="1"/>
  <c r="P28" i="92"/>
  <c r="F8" i="92" s="1"/>
  <c r="P22" i="92"/>
  <c r="F7" i="92" s="1"/>
  <c r="V57" i="95"/>
  <c r="F26" i="94" s="1"/>
  <c r="V34" i="95"/>
  <c r="F11" i="94" s="1"/>
  <c r="V57" i="93"/>
  <c r="F26" i="92" s="1"/>
  <c r="F50" i="90"/>
  <c r="F51" i="90" s="1"/>
  <c r="F5" i="51"/>
  <c r="N50" i="90"/>
  <c r="N51" i="90" s="1"/>
  <c r="N5" i="51"/>
  <c r="AD50" i="90"/>
  <c r="AD51" i="90" s="1"/>
  <c r="AD5" i="51"/>
  <c r="T44" i="90"/>
  <c r="S5" i="51"/>
  <c r="I50" i="90"/>
  <c r="I51" i="90" s="1"/>
  <c r="Q50" i="90"/>
  <c r="Q51" i="90" s="1"/>
  <c r="U50" i="90"/>
  <c r="U51" i="90" s="1"/>
  <c r="AG50" i="90"/>
  <c r="AG51" i="90" s="1"/>
  <c r="H50" i="90"/>
  <c r="H51" i="90" s="1"/>
  <c r="X50" i="90"/>
  <c r="X51" i="90" s="1"/>
  <c r="G50" i="90"/>
  <c r="G51" i="90" s="1"/>
  <c r="O50" i="90"/>
  <c r="O51" i="90" s="1"/>
  <c r="W50" i="90"/>
  <c r="W51" i="90" s="1"/>
  <c r="AE50" i="90"/>
  <c r="AE51" i="90" s="1"/>
  <c r="AM50" i="90"/>
  <c r="AM51" i="90" s="1"/>
  <c r="R50" i="90"/>
  <c r="R51" i="90" s="1"/>
  <c r="R5" i="51"/>
  <c r="Z50" i="90"/>
  <c r="Z51" i="90" s="1"/>
  <c r="Z5" i="51"/>
  <c r="AL50" i="90"/>
  <c r="AL51" i="90" s="1"/>
  <c r="AL5" i="51"/>
  <c r="L50" i="90"/>
  <c r="L51" i="90" s="1"/>
  <c r="AB50" i="90"/>
  <c r="AB51" i="90" s="1"/>
  <c r="P28" i="94"/>
  <c r="F8" i="94" s="1"/>
  <c r="P22" i="94"/>
  <c r="F7" i="94" s="1"/>
  <c r="AH27" i="95"/>
  <c r="G31" i="95"/>
  <c r="AH5" i="95"/>
  <c r="AH15" i="95" s="1"/>
  <c r="AH37" i="95" s="1"/>
  <c r="AD6" i="95"/>
  <c r="D30" i="95" s="1"/>
  <c r="G30" i="95" s="1"/>
  <c r="AH7" i="95"/>
  <c r="AH8" i="95"/>
  <c r="AD9" i="95"/>
  <c r="D33" i="95" s="1"/>
  <c r="G33" i="95" s="1"/>
  <c r="G38" i="95" s="1"/>
  <c r="AH10" i="95"/>
  <c r="AH17" i="95"/>
  <c r="AD19" i="95"/>
  <c r="D42" i="95" s="1"/>
  <c r="G42" i="95" s="1"/>
  <c r="G49" i="95" s="1"/>
  <c r="AD21" i="95"/>
  <c r="D44" i="95" s="1"/>
  <c r="G44" i="95" s="1"/>
  <c r="AD23" i="95"/>
  <c r="D46" i="95" s="1"/>
  <c r="G46" i="95" s="1"/>
  <c r="AH28" i="95"/>
  <c r="AH31" i="95" s="1"/>
  <c r="AD32" i="95"/>
  <c r="D54" i="95" s="1"/>
  <c r="G54" i="95" s="1"/>
  <c r="AD33" i="95"/>
  <c r="Q11" i="94"/>
  <c r="F4" i="94"/>
  <c r="F23" i="94" s="1"/>
  <c r="P32" i="94"/>
  <c r="P37" i="94" s="1"/>
  <c r="F9" i="94" s="1"/>
  <c r="G31" i="93"/>
  <c r="AH5" i="93"/>
  <c r="AH15" i="93" s="1"/>
  <c r="AH37" i="93" s="1"/>
  <c r="AD6" i="93"/>
  <c r="D30" i="93" s="1"/>
  <c r="G30" i="93" s="1"/>
  <c r="AH7" i="93"/>
  <c r="AH8" i="93"/>
  <c r="AD9" i="93"/>
  <c r="D33" i="93" s="1"/>
  <c r="G33" i="93" s="1"/>
  <c r="G38" i="93" s="1"/>
  <c r="AH10" i="93"/>
  <c r="AH17" i="93"/>
  <c r="AH27" i="93" s="1"/>
  <c r="AD19" i="93"/>
  <c r="D42" i="93" s="1"/>
  <c r="G42" i="93" s="1"/>
  <c r="G49" i="93" s="1"/>
  <c r="AD21" i="93"/>
  <c r="D44" i="93" s="1"/>
  <c r="G44" i="93" s="1"/>
  <c r="AD23" i="93"/>
  <c r="D46" i="93" s="1"/>
  <c r="G46" i="93" s="1"/>
  <c r="AH28" i="93"/>
  <c r="AH31" i="93" s="1"/>
  <c r="AD32" i="93"/>
  <c r="D54" i="93" s="1"/>
  <c r="G54" i="93" s="1"/>
  <c r="AD33" i="93"/>
  <c r="D55" i="93" s="1"/>
  <c r="G55" i="93" s="1"/>
  <c r="Q11" i="92"/>
  <c r="K44" i="90"/>
  <c r="J50" i="90"/>
  <c r="J51" i="90" s="1"/>
  <c r="W44" i="90"/>
  <c r="V50" i="90"/>
  <c r="V51" i="90" s="1"/>
  <c r="AI44" i="90"/>
  <c r="AH50" i="90"/>
  <c r="AH51" i="90" s="1"/>
  <c r="Q44" i="90"/>
  <c r="H44" i="90"/>
  <c r="AF44" i="90"/>
  <c r="Q35" i="90"/>
  <c r="E43" i="90"/>
  <c r="M43" i="90"/>
  <c r="Y43" i="90"/>
  <c r="AC43" i="90"/>
  <c r="AK43" i="90"/>
  <c r="F29" i="94" l="1"/>
  <c r="F29" i="92"/>
  <c r="F30" i="92"/>
  <c r="AC44" i="90"/>
  <c r="AC5" i="51"/>
  <c r="AC50" i="90"/>
  <c r="AC51" i="90" s="1"/>
  <c r="Z44" i="90"/>
  <c r="Y5" i="51"/>
  <c r="Y50" i="90"/>
  <c r="Y51" i="90" s="1"/>
  <c r="N44" i="90"/>
  <c r="M5" i="51"/>
  <c r="M50" i="90"/>
  <c r="M51" i="90" s="1"/>
  <c r="AL44" i="90"/>
  <c r="AK5" i="51"/>
  <c r="E44" i="90"/>
  <c r="E5" i="51"/>
  <c r="G57" i="95"/>
  <c r="G57" i="93"/>
  <c r="E50" i="90"/>
  <c r="E51" i="90" s="1"/>
  <c r="AN43" i="90"/>
  <c r="AK50" i="90"/>
  <c r="AK51" i="90" s="1"/>
  <c r="AN51" i="90" l="1"/>
  <c r="AN44" i="90"/>
  <c r="F30" i="94"/>
  <c r="AN5" i="51"/>
  <c r="AN50" i="90"/>
  <c r="M8" i="88"/>
  <c r="L8" i="88"/>
  <c r="K8" i="88"/>
  <c r="G8" i="88"/>
  <c r="F8" i="88"/>
  <c r="D8" i="88"/>
  <c r="J7" i="88"/>
  <c r="H7" i="88"/>
  <c r="O20" i="66" l="1"/>
  <c r="N20" i="66"/>
  <c r="M20" i="66"/>
  <c r="L20" i="66"/>
  <c r="K20" i="66"/>
  <c r="J20" i="66"/>
  <c r="I20" i="66"/>
  <c r="H20" i="66"/>
  <c r="G20" i="66"/>
  <c r="F20" i="66"/>
  <c r="E20" i="66"/>
  <c r="D20" i="66"/>
  <c r="C20" i="66"/>
  <c r="O11" i="66"/>
  <c r="N11" i="66"/>
  <c r="M11" i="66"/>
  <c r="L11" i="66"/>
  <c r="K11" i="66"/>
  <c r="J11" i="66"/>
  <c r="I11" i="66"/>
  <c r="H11" i="66"/>
  <c r="G11" i="66"/>
  <c r="F11" i="66"/>
  <c r="E11" i="66"/>
  <c r="D11" i="66"/>
  <c r="C11" i="66"/>
  <c r="O20" i="67" l="1"/>
  <c r="N20" i="67"/>
  <c r="M20" i="67"/>
  <c r="L20" i="67"/>
  <c r="K20" i="67"/>
  <c r="J20" i="67"/>
  <c r="I20" i="67"/>
  <c r="H20" i="67"/>
  <c r="G20" i="67"/>
  <c r="F20" i="67"/>
  <c r="E20" i="67"/>
  <c r="D20" i="67"/>
  <c r="C20" i="67"/>
  <c r="O11" i="67"/>
  <c r="N11" i="67"/>
  <c r="M11" i="67"/>
  <c r="L11" i="67"/>
  <c r="K11" i="67"/>
  <c r="J11" i="67"/>
  <c r="I11" i="67"/>
  <c r="H11" i="67"/>
  <c r="G11" i="67"/>
  <c r="F11" i="67"/>
  <c r="E11" i="67"/>
  <c r="D11" i="67"/>
  <c r="C11" i="67"/>
  <c r="O20" i="65" l="1"/>
  <c r="N20" i="65"/>
  <c r="M20" i="65"/>
  <c r="L20" i="65"/>
  <c r="K20" i="65"/>
  <c r="J20" i="65"/>
  <c r="I20" i="65"/>
  <c r="H20" i="65"/>
  <c r="G20" i="65"/>
  <c r="F20" i="65"/>
  <c r="E20" i="65"/>
  <c r="D20" i="65"/>
  <c r="C20" i="65"/>
  <c r="O11" i="65"/>
  <c r="N11" i="65"/>
  <c r="M11" i="65"/>
  <c r="L11" i="65"/>
  <c r="K11" i="65"/>
  <c r="J11" i="65"/>
  <c r="I11" i="65"/>
  <c r="H11" i="65"/>
  <c r="G11" i="65"/>
  <c r="F11" i="65"/>
  <c r="E11" i="65"/>
  <c r="D11" i="65"/>
  <c r="C11" i="65"/>
  <c r="O20" i="64" l="1"/>
  <c r="N20" i="64"/>
  <c r="M20" i="64"/>
  <c r="L20" i="64"/>
  <c r="K20" i="64"/>
  <c r="J20" i="64"/>
  <c r="I20" i="64"/>
  <c r="H20" i="64"/>
  <c r="G20" i="64"/>
  <c r="F20" i="64"/>
  <c r="E20" i="64"/>
  <c r="D20" i="64"/>
  <c r="C20" i="64"/>
  <c r="O11" i="64"/>
  <c r="N11" i="64"/>
  <c r="M11" i="64"/>
  <c r="L11" i="64"/>
  <c r="K11" i="64"/>
  <c r="J11" i="64"/>
  <c r="I11" i="64"/>
  <c r="H11" i="64"/>
  <c r="G11" i="64"/>
  <c r="F11" i="64"/>
  <c r="E11" i="64"/>
  <c r="D11" i="64"/>
  <c r="C11" i="64"/>
  <c r="O20" i="68" l="1"/>
  <c r="N20" i="68"/>
  <c r="M20" i="68"/>
  <c r="L20" i="68"/>
  <c r="K20" i="68"/>
  <c r="J20" i="68"/>
  <c r="I20" i="68"/>
  <c r="H20" i="68"/>
  <c r="G20" i="68"/>
  <c r="F20" i="68"/>
  <c r="E20" i="68"/>
  <c r="D20" i="68"/>
  <c r="C20" i="68"/>
  <c r="O11" i="68"/>
  <c r="N11" i="68"/>
  <c r="M11" i="68"/>
  <c r="L11" i="68"/>
  <c r="K11" i="68"/>
  <c r="J11" i="68"/>
  <c r="I11" i="68"/>
  <c r="H11" i="68"/>
  <c r="G11" i="68"/>
  <c r="F11" i="68"/>
  <c r="E11" i="68"/>
  <c r="D11" i="68"/>
  <c r="C11" i="68"/>
  <c r="O20" i="69" l="1"/>
  <c r="O20" i="70" l="1"/>
  <c r="N20" i="70"/>
  <c r="M20" i="70"/>
  <c r="L20" i="70"/>
  <c r="K20" i="70"/>
  <c r="J20" i="70"/>
  <c r="I20" i="70"/>
  <c r="H20" i="70"/>
  <c r="G20" i="70"/>
  <c r="F20" i="70"/>
  <c r="E20" i="70"/>
  <c r="D20" i="70"/>
  <c r="C20" i="70"/>
  <c r="O11" i="70"/>
  <c r="N11" i="70"/>
  <c r="M11" i="70"/>
  <c r="L11" i="70"/>
  <c r="K11" i="70"/>
  <c r="J11" i="70"/>
  <c r="I11" i="70"/>
  <c r="H11" i="70"/>
  <c r="G11" i="70"/>
  <c r="F11" i="70"/>
  <c r="E11" i="70"/>
  <c r="D11" i="70"/>
  <c r="C11" i="70"/>
  <c r="I20" i="30" l="1"/>
  <c r="L20" i="30" s="1"/>
  <c r="N20" i="30" l="1"/>
  <c r="P20" i="30" s="1"/>
  <c r="F17" i="127" s="1"/>
  <c r="G19" i="22" s="1"/>
  <c r="F17" i="136"/>
  <c r="F17" i="121"/>
  <c r="F17" i="104"/>
  <c r="F17" i="94"/>
  <c r="F17" i="131"/>
  <c r="F17" i="92"/>
  <c r="F20" i="22"/>
  <c r="F17" i="98" l="1"/>
  <c r="F17" i="102"/>
  <c r="F17" i="111"/>
  <c r="G7" i="22"/>
  <c r="G32" i="22"/>
  <c r="AN7" i="51" l="1"/>
  <c r="AN8" i="51"/>
  <c r="AN9" i="51"/>
  <c r="AN6" i="51"/>
  <c r="E10" i="51"/>
  <c r="F10" i="51"/>
  <c r="G10" i="51"/>
  <c r="H10" i="51"/>
  <c r="I10" i="51"/>
  <c r="J10" i="51"/>
  <c r="K10" i="51"/>
  <c r="L10" i="51"/>
  <c r="M10" i="51"/>
  <c r="N10" i="51"/>
  <c r="O10" i="51"/>
  <c r="P10" i="51"/>
  <c r="Q10" i="51"/>
  <c r="R10" i="51"/>
  <c r="S10" i="51"/>
  <c r="T10" i="51"/>
  <c r="U10" i="51"/>
  <c r="V10" i="51"/>
  <c r="W10" i="51"/>
  <c r="X10" i="51"/>
  <c r="Y10" i="51"/>
  <c r="Z10" i="51"/>
  <c r="AA10" i="51"/>
  <c r="AB10" i="51"/>
  <c r="AC10" i="51"/>
  <c r="AD10" i="51"/>
  <c r="AE10" i="51"/>
  <c r="AF10" i="51"/>
  <c r="AG10" i="51"/>
  <c r="AH10" i="51"/>
  <c r="AI10" i="51"/>
  <c r="AJ10" i="51"/>
  <c r="AK10" i="51"/>
  <c r="AL10" i="51"/>
  <c r="AM10" i="51"/>
  <c r="D10" i="51"/>
  <c r="AN10" i="51" l="1"/>
  <c r="F4" i="22"/>
  <c r="F8" i="22" l="1"/>
  <c r="F23" i="22" l="1"/>
  <c r="I17" i="30" l="1"/>
  <c r="L17" i="30" l="1"/>
  <c r="N17" i="30" l="1"/>
  <c r="P17" i="30" s="1"/>
  <c r="I15" i="30"/>
  <c r="L15" i="30" l="1"/>
  <c r="N15" i="30" l="1"/>
  <c r="P15" i="30" s="1"/>
  <c r="F24" i="22"/>
  <c r="F26" i="22"/>
  <c r="F27" i="22"/>
  <c r="F29" i="22"/>
  <c r="F14" i="22"/>
  <c r="O20" i="42"/>
  <c r="N20" i="42"/>
  <c r="M20" i="42"/>
  <c r="L20" i="42"/>
  <c r="K20" i="42"/>
  <c r="J20" i="42"/>
  <c r="I20" i="42"/>
  <c r="H20" i="42"/>
  <c r="G20" i="42"/>
  <c r="F20" i="42"/>
  <c r="E20" i="42"/>
  <c r="D20" i="42"/>
  <c r="C20" i="42"/>
  <c r="O11" i="42"/>
  <c r="D11" i="42"/>
  <c r="E11" i="42"/>
  <c r="F11" i="42"/>
  <c r="G11" i="42"/>
  <c r="H11" i="42"/>
  <c r="I11" i="42"/>
  <c r="J11" i="42"/>
  <c r="K11" i="42"/>
  <c r="L11" i="42"/>
  <c r="M11" i="42"/>
  <c r="N11" i="42"/>
  <c r="C11" i="42"/>
  <c r="I6" i="30" l="1"/>
  <c r="I7" i="30"/>
  <c r="I5" i="30"/>
  <c r="L6" i="30" l="1"/>
  <c r="N6" i="30" s="1"/>
  <c r="L7" i="30"/>
  <c r="N7" i="30" s="1"/>
  <c r="I11" i="30" l="1"/>
  <c r="L11" i="30" s="1"/>
  <c r="N11" i="30" s="1"/>
  <c r="I16" i="30"/>
  <c r="L16" i="30" s="1"/>
  <c r="I13" i="30"/>
  <c r="I12" i="30"/>
  <c r="L12" i="30" s="1"/>
  <c r="N12" i="30" s="1"/>
  <c r="G21" i="30"/>
  <c r="G19" i="30"/>
  <c r="I14" i="30"/>
  <c r="L14" i="30" s="1"/>
  <c r="G10" i="30"/>
  <c r="AM11" i="51"/>
  <c r="AM12" i="51" s="1"/>
  <c r="AL11" i="51"/>
  <c r="AL12" i="51" s="1"/>
  <c r="AK11" i="51"/>
  <c r="AK12" i="51" s="1"/>
  <c r="AJ11" i="51"/>
  <c r="AJ12" i="51" s="1"/>
  <c r="AI11" i="51"/>
  <c r="AI12" i="51" s="1"/>
  <c r="AH11" i="51"/>
  <c r="AH12" i="51" s="1"/>
  <c r="AG11" i="51"/>
  <c r="AG12" i="51" s="1"/>
  <c r="AF11" i="51"/>
  <c r="AF12" i="51" s="1"/>
  <c r="AE11" i="51"/>
  <c r="AE12" i="51" s="1"/>
  <c r="AD11" i="51"/>
  <c r="AD12" i="51" s="1"/>
  <c r="AC11" i="51"/>
  <c r="AC12" i="51" s="1"/>
  <c r="AB11" i="51"/>
  <c r="AB12" i="51" s="1"/>
  <c r="AA11" i="51"/>
  <c r="AA12" i="51" s="1"/>
  <c r="Z11" i="51"/>
  <c r="Z12" i="51" s="1"/>
  <c r="Y11" i="51"/>
  <c r="Y12" i="51" s="1"/>
  <c r="X11" i="51"/>
  <c r="X12" i="51" s="1"/>
  <c r="W11" i="51"/>
  <c r="W12" i="51" s="1"/>
  <c r="V11" i="51"/>
  <c r="V12" i="51" s="1"/>
  <c r="U11" i="51"/>
  <c r="U12" i="51" s="1"/>
  <c r="T11" i="51"/>
  <c r="T12" i="51" s="1"/>
  <c r="S11" i="51"/>
  <c r="S12" i="51" s="1"/>
  <c r="R11" i="51"/>
  <c r="R12" i="51" s="1"/>
  <c r="Q11" i="51"/>
  <c r="Q12" i="51" s="1"/>
  <c r="P11" i="51"/>
  <c r="P12" i="51" s="1"/>
  <c r="O11" i="51"/>
  <c r="O12" i="51" s="1"/>
  <c r="N11" i="51"/>
  <c r="N12" i="51" s="1"/>
  <c r="M11" i="51"/>
  <c r="M12" i="51" s="1"/>
  <c r="L11" i="51"/>
  <c r="L12" i="51" s="1"/>
  <c r="K11" i="51"/>
  <c r="K12" i="51" s="1"/>
  <c r="J11" i="51"/>
  <c r="J12" i="51" s="1"/>
  <c r="I11" i="51"/>
  <c r="I12" i="51" s="1"/>
  <c r="H11" i="51"/>
  <c r="H12" i="51" s="1"/>
  <c r="G11" i="51"/>
  <c r="G12" i="51" s="1"/>
  <c r="F11" i="51"/>
  <c r="F12" i="51" s="1"/>
  <c r="E11" i="51"/>
  <c r="E12" i="51" s="1"/>
  <c r="N14" i="30" l="1"/>
  <c r="P14" i="30" s="1"/>
  <c r="N16" i="30"/>
  <c r="P16" i="30" s="1"/>
  <c r="D11" i="51"/>
  <c r="I21" i="30"/>
  <c r="L5" i="30"/>
  <c r="F13" i="22"/>
  <c r="F12" i="22"/>
  <c r="L13" i="30"/>
  <c r="N13" i="30" s="1"/>
  <c r="P12" i="30"/>
  <c r="I19" i="30"/>
  <c r="G22" i="30"/>
  <c r="I10" i="30"/>
  <c r="P7" i="30"/>
  <c r="P6" i="30"/>
  <c r="N5" i="30" l="1"/>
  <c r="P5" i="30" s="1"/>
  <c r="P10" i="30" s="1"/>
  <c r="D12" i="51"/>
  <c r="AN12" i="51" s="1"/>
  <c r="F33" i="22" s="1"/>
  <c r="AN11" i="51"/>
  <c r="P13" i="30"/>
  <c r="L10" i="30"/>
  <c r="F11" i="22"/>
  <c r="F9" i="22"/>
  <c r="F10" i="22"/>
  <c r="I22" i="30"/>
  <c r="L19" i="30"/>
  <c r="L21" i="30"/>
  <c r="P21" i="30"/>
  <c r="F19" i="22" s="1"/>
  <c r="P11" i="30"/>
  <c r="F13" i="131" l="1"/>
  <c r="F14" i="92"/>
  <c r="F14" i="127"/>
  <c r="F13" i="92"/>
  <c r="F14" i="131"/>
  <c r="F13" i="127"/>
  <c r="G15" i="22" s="1"/>
  <c r="F13" i="94"/>
  <c r="F14" i="94"/>
  <c r="F14" i="121"/>
  <c r="F13" i="121"/>
  <c r="F14" i="136"/>
  <c r="F14" i="111"/>
  <c r="F13" i="136"/>
  <c r="F13" i="111"/>
  <c r="F14" i="104"/>
  <c r="F13" i="104"/>
  <c r="F13" i="102"/>
  <c r="F13" i="98"/>
  <c r="F15" i="131"/>
  <c r="F15" i="127"/>
  <c r="G17" i="22" s="1"/>
  <c r="F15" i="92"/>
  <c r="F15" i="94"/>
  <c r="F15" i="121"/>
  <c r="F15" i="111"/>
  <c r="F15" i="136"/>
  <c r="F15" i="104"/>
  <c r="F15" i="102"/>
  <c r="F15" i="98"/>
  <c r="I37" i="22"/>
  <c r="F14" i="102"/>
  <c r="F14" i="98"/>
  <c r="F25" i="22"/>
  <c r="P19" i="30"/>
  <c r="F28" i="22"/>
  <c r="F30" i="22"/>
  <c r="L22" i="30"/>
  <c r="F15" i="22" l="1"/>
  <c r="F17" i="22"/>
  <c r="F16" i="131"/>
  <c r="F19" i="131" s="1"/>
  <c r="F16" i="92"/>
  <c r="F19" i="92" s="1"/>
  <c r="F16" i="127"/>
  <c r="F19" i="127" s="1"/>
  <c r="F16" i="94"/>
  <c r="F19" i="94" s="1"/>
  <c r="F16" i="121"/>
  <c r="F19" i="121" s="1"/>
  <c r="F16" i="111"/>
  <c r="F19" i="111" s="1"/>
  <c r="F16" i="136"/>
  <c r="F19" i="136" s="1"/>
  <c r="F16" i="104"/>
  <c r="F19" i="104" s="1"/>
  <c r="F16" i="102"/>
  <c r="F16" i="98"/>
  <c r="F19" i="98" s="1"/>
  <c r="F37" i="22"/>
  <c r="F31" i="22"/>
  <c r="F32" i="22" s="1"/>
  <c r="P22" i="30"/>
  <c r="F19" i="102" l="1"/>
  <c r="G16" i="22"/>
  <c r="G18" i="22"/>
  <c r="F20" i="104" l="1"/>
  <c r="F16" i="22"/>
  <c r="F18" i="22"/>
  <c r="G21" i="22"/>
  <c r="F20" i="102"/>
  <c r="F20" i="92"/>
  <c r="F20" i="98"/>
  <c r="F20" i="127" l="1"/>
  <c r="G22" i="22"/>
  <c r="G34" i="22" s="1"/>
  <c r="G35" i="22" s="1"/>
  <c r="G36" i="22" s="1"/>
  <c r="F20" i="131"/>
  <c r="F20" i="94"/>
  <c r="F20" i="121"/>
  <c r="F20" i="136"/>
  <c r="F20" i="111"/>
  <c r="F21" i="22" l="1"/>
  <c r="F22" i="22" s="1"/>
  <c r="F34" i="22" s="1"/>
  <c r="F35" i="22" l="1"/>
  <c r="F38" i="22" s="1"/>
  <c r="F36" i="22" l="1"/>
</calcChain>
</file>

<file path=xl/sharedStrings.xml><?xml version="1.0" encoding="utf-8"?>
<sst xmlns="http://schemas.openxmlformats.org/spreadsheetml/2006/main" count="5853" uniqueCount="1142">
  <si>
    <t>固定資産税</t>
    <rPh sb="0" eb="2">
      <t>コテイ</t>
    </rPh>
    <rPh sb="2" eb="5">
      <t>シサンゼイ</t>
    </rPh>
    <phoneticPr fontId="6"/>
  </si>
  <si>
    <t>出荷資材費</t>
    <rPh sb="0" eb="2">
      <t>シュッカ</t>
    </rPh>
    <rPh sb="2" eb="5">
      <t>シザイヒ</t>
    </rPh>
    <phoneticPr fontId="4"/>
  </si>
  <si>
    <t>運賃</t>
    <rPh sb="0" eb="2">
      <t>ウンチン</t>
    </rPh>
    <phoneticPr fontId="4"/>
  </si>
  <si>
    <t>内容</t>
    <rPh sb="0" eb="2">
      <t>ナイヨウ</t>
    </rPh>
    <phoneticPr fontId="6"/>
  </si>
  <si>
    <t>小農具費</t>
    <rPh sb="0" eb="1">
      <t>ショウ</t>
    </rPh>
    <rPh sb="1" eb="3">
      <t>ノウグ</t>
    </rPh>
    <rPh sb="3" eb="4">
      <t>ヒ</t>
    </rPh>
    <phoneticPr fontId="4"/>
  </si>
  <si>
    <t>賃料料金</t>
    <rPh sb="0" eb="2">
      <t>チンリョウ</t>
    </rPh>
    <rPh sb="2" eb="4">
      <t>リョウキン</t>
    </rPh>
    <phoneticPr fontId="4"/>
  </si>
  <si>
    <t>販売手数料</t>
    <rPh sb="0" eb="2">
      <t>ハンバイ</t>
    </rPh>
    <rPh sb="2" eb="5">
      <t>テスウリョウ</t>
    </rPh>
    <phoneticPr fontId="4"/>
  </si>
  <si>
    <t>（単位）</t>
    <rPh sb="1" eb="3">
      <t>タンイ</t>
    </rPh>
    <phoneticPr fontId="4"/>
  </si>
  <si>
    <t>品   種</t>
  </si>
  <si>
    <t>栽培方法</t>
  </si>
  <si>
    <t>栽培のﾎﾟｲﾝﾄ</t>
  </si>
  <si>
    <t>土地条件，利用</t>
  </si>
  <si>
    <t>労働力利用</t>
  </si>
  <si>
    <t>機械･施設装備</t>
  </si>
  <si>
    <t>販売方法</t>
  </si>
  <si>
    <t>技   　術　   的　　条   　件</t>
  </si>
  <si>
    <t>経　営　的　条　件</t>
  </si>
  <si>
    <t>項　　　　目　</t>
  </si>
  <si>
    <t>金　　額</t>
  </si>
  <si>
    <t>算　　出　　基　　礎</t>
  </si>
  <si>
    <t>粗収益</t>
  </si>
  <si>
    <t>単価</t>
  </si>
  <si>
    <t>合計</t>
    <rPh sb="0" eb="2">
      <t>ゴウケイ</t>
    </rPh>
    <phoneticPr fontId="4"/>
  </si>
  <si>
    <t>数　　量</t>
  </si>
  <si>
    <t>金　額</t>
  </si>
  <si>
    <t>備　考</t>
  </si>
  <si>
    <t>　計</t>
  </si>
  <si>
    <t>殺菌剤</t>
    <rPh sb="0" eb="3">
      <t>サッキンザイ</t>
    </rPh>
    <phoneticPr fontId="4"/>
  </si>
  <si>
    <t>殺虫剤</t>
    <rPh sb="0" eb="2">
      <t>サッチュウ</t>
    </rPh>
    <rPh sb="2" eb="3">
      <t>ザイ</t>
    </rPh>
    <phoneticPr fontId="4"/>
  </si>
  <si>
    <t>除草剤</t>
    <rPh sb="0" eb="3">
      <t>ジョソウザイ</t>
    </rPh>
    <phoneticPr fontId="4"/>
  </si>
  <si>
    <t>計</t>
  </si>
  <si>
    <t>上</t>
  </si>
  <si>
    <t>中</t>
  </si>
  <si>
    <t>下</t>
  </si>
  <si>
    <t>種　　　類</t>
  </si>
  <si>
    <t>規　模</t>
  </si>
  <si>
    <t>新調価格</t>
  </si>
  <si>
    <t>負担価格</t>
  </si>
  <si>
    <t>残存価格</t>
  </si>
  <si>
    <t>耐用年数</t>
  </si>
  <si>
    <t>年償却額</t>
  </si>
  <si>
    <t>小　　計</t>
  </si>
  <si>
    <t>　　小　　計</t>
  </si>
  <si>
    <t>台</t>
  </si>
  <si>
    <t>売上高</t>
    <rPh sb="0" eb="2">
      <t>ウリアゲ</t>
    </rPh>
    <rPh sb="2" eb="3">
      <t>ダカ</t>
    </rPh>
    <phoneticPr fontId="4"/>
  </si>
  <si>
    <t>種苗費</t>
    <rPh sb="0" eb="2">
      <t>シュビョウ</t>
    </rPh>
    <rPh sb="2" eb="3">
      <t>ヒ</t>
    </rPh>
    <phoneticPr fontId="4"/>
  </si>
  <si>
    <t>肥料費</t>
    <rPh sb="0" eb="3">
      <t>ヒリョウヒ</t>
    </rPh>
    <phoneticPr fontId="4"/>
  </si>
  <si>
    <t>農薬費</t>
    <rPh sb="0" eb="2">
      <t>ノウヤク</t>
    </rPh>
    <rPh sb="2" eb="3">
      <t>ヒ</t>
    </rPh>
    <phoneticPr fontId="4"/>
  </si>
  <si>
    <t>諸材料費</t>
    <rPh sb="0" eb="1">
      <t>ショ</t>
    </rPh>
    <rPh sb="1" eb="4">
      <t>ザイリョウヒ</t>
    </rPh>
    <phoneticPr fontId="4"/>
  </si>
  <si>
    <t>修繕費</t>
    <rPh sb="0" eb="2">
      <t>シュウゼン</t>
    </rPh>
    <rPh sb="2" eb="3">
      <t>ヒ</t>
    </rPh>
    <phoneticPr fontId="4"/>
  </si>
  <si>
    <t>大動植物</t>
    <rPh sb="0" eb="1">
      <t>ダイ</t>
    </rPh>
    <rPh sb="1" eb="2">
      <t>ドウ</t>
    </rPh>
    <rPh sb="2" eb="4">
      <t>ショクブツ</t>
    </rPh>
    <phoneticPr fontId="4"/>
  </si>
  <si>
    <t>支払地代</t>
    <rPh sb="0" eb="2">
      <t>シハラ</t>
    </rPh>
    <rPh sb="2" eb="4">
      <t>チダイ</t>
    </rPh>
    <phoneticPr fontId="4"/>
  </si>
  <si>
    <t>販売費</t>
    <rPh sb="0" eb="3">
      <t>ハンバイヒ</t>
    </rPh>
    <phoneticPr fontId="4"/>
  </si>
  <si>
    <t>租税公課</t>
    <rPh sb="0" eb="2">
      <t>ソゼイ</t>
    </rPh>
    <rPh sb="2" eb="4">
      <t>コウカ</t>
    </rPh>
    <phoneticPr fontId="4"/>
  </si>
  <si>
    <t>経営類型</t>
    <rPh sb="0" eb="2">
      <t>ケイエイ</t>
    </rPh>
    <rPh sb="2" eb="4">
      <t>ルイケイ</t>
    </rPh>
    <phoneticPr fontId="4"/>
  </si>
  <si>
    <t>作型</t>
    <rPh sb="0" eb="2">
      <t>サクガタ</t>
    </rPh>
    <phoneticPr fontId="4"/>
  </si>
  <si>
    <t>対象地域</t>
    <rPh sb="0" eb="2">
      <t>タイショウ</t>
    </rPh>
    <rPh sb="2" eb="4">
      <t>チイキ</t>
    </rPh>
    <phoneticPr fontId="4"/>
  </si>
  <si>
    <t>区分</t>
    <rPh sb="0" eb="2">
      <t>クブン</t>
    </rPh>
    <phoneticPr fontId="4"/>
  </si>
  <si>
    <t>作業受託収入</t>
    <rPh sb="0" eb="2">
      <t>サギョウ</t>
    </rPh>
    <rPh sb="2" eb="4">
      <t>ジュタク</t>
    </rPh>
    <rPh sb="4" eb="6">
      <t>シュウニュウ</t>
    </rPh>
    <phoneticPr fontId="4"/>
  </si>
  <si>
    <t>動力光熱費</t>
    <rPh sb="0" eb="2">
      <t>ドウリョク</t>
    </rPh>
    <rPh sb="2" eb="5">
      <t>コウネツヒ</t>
    </rPh>
    <phoneticPr fontId="4"/>
  </si>
  <si>
    <t>減価
償却費</t>
    <rPh sb="0" eb="2">
      <t>ゲンカ</t>
    </rPh>
    <rPh sb="3" eb="5">
      <t>ショウキャク</t>
    </rPh>
    <rPh sb="5" eb="6">
      <t>ヒ</t>
    </rPh>
    <phoneticPr fontId="4"/>
  </si>
  <si>
    <t>事務通信費</t>
    <rPh sb="0" eb="2">
      <t>ジム</t>
    </rPh>
    <rPh sb="2" eb="5">
      <t>ツウシンヒ</t>
    </rPh>
    <phoneticPr fontId="4"/>
  </si>
  <si>
    <t>土地改良費・水利費</t>
    <rPh sb="0" eb="2">
      <t>トチ</t>
    </rPh>
    <rPh sb="2" eb="5">
      <t>カイリョウヒ</t>
    </rPh>
    <rPh sb="6" eb="8">
      <t>スイリ</t>
    </rPh>
    <rPh sb="8" eb="9">
      <t>ヒ</t>
    </rPh>
    <phoneticPr fontId="4"/>
  </si>
  <si>
    <t>負担根拠</t>
    <rPh sb="0" eb="2">
      <t>フタン</t>
    </rPh>
    <rPh sb="2" eb="4">
      <t>コンキョ</t>
    </rPh>
    <phoneticPr fontId="4"/>
  </si>
  <si>
    <t>（数値）</t>
    <rPh sb="1" eb="3">
      <t>スウチ</t>
    </rPh>
    <phoneticPr fontId="4"/>
  </si>
  <si>
    <t>台</t>
    <rPh sb="0" eb="1">
      <t>ダイ</t>
    </rPh>
    <phoneticPr fontId="4"/>
  </si>
  <si>
    <t>４　経営収支</t>
    <rPh sb="2" eb="4">
      <t>ケイエイ</t>
    </rPh>
    <rPh sb="4" eb="6">
      <t>シュウシ</t>
    </rPh>
    <phoneticPr fontId="4"/>
  </si>
  <si>
    <t>栽培様式</t>
    <rPh sb="0" eb="2">
      <t>サイバイ</t>
    </rPh>
    <rPh sb="2" eb="4">
      <t>ヨウシキ</t>
    </rPh>
    <phoneticPr fontId="4"/>
  </si>
  <si>
    <t>技術内容</t>
    <rPh sb="0" eb="2">
      <t>ギジュツ</t>
    </rPh>
    <rPh sb="2" eb="4">
      <t>ナイヨウ</t>
    </rPh>
    <phoneticPr fontId="4"/>
  </si>
  <si>
    <t>作業時期</t>
    <rPh sb="0" eb="2">
      <t>サギョウ</t>
    </rPh>
    <rPh sb="2" eb="4">
      <t>ジキ</t>
    </rPh>
    <phoneticPr fontId="4"/>
  </si>
  <si>
    <t>使用資材
（10a当たり）</t>
    <rPh sb="0" eb="2">
      <t>シヨウ</t>
    </rPh>
    <rPh sb="2" eb="4">
      <t>シザイ</t>
    </rPh>
    <rPh sb="9" eb="10">
      <t>ア</t>
    </rPh>
    <phoneticPr fontId="4"/>
  </si>
  <si>
    <t>技術上の
留意事項</t>
    <rPh sb="0" eb="2">
      <t>ギジュツ</t>
    </rPh>
    <rPh sb="2" eb="3">
      <t>ジョウ</t>
    </rPh>
    <rPh sb="5" eb="7">
      <t>リュウイ</t>
    </rPh>
    <rPh sb="7" eb="9">
      <t>ジコウ</t>
    </rPh>
    <phoneticPr fontId="4"/>
  </si>
  <si>
    <t>機械時間（10 a当たり）</t>
    <rPh sb="0" eb="2">
      <t>キカイ</t>
    </rPh>
    <rPh sb="2" eb="4">
      <t>ジカン</t>
    </rPh>
    <phoneticPr fontId="4"/>
  </si>
  <si>
    <t>人力時間（10 a当たり）</t>
    <rPh sb="0" eb="2">
      <t>ジンリキ</t>
    </rPh>
    <rPh sb="2" eb="4">
      <t>ジカン</t>
    </rPh>
    <phoneticPr fontId="4"/>
  </si>
  <si>
    <t>組作業人員(人）</t>
    <rPh sb="0" eb="1">
      <t>クミ</t>
    </rPh>
    <rPh sb="1" eb="3">
      <t>サギョウ</t>
    </rPh>
    <rPh sb="3" eb="5">
      <t>ジンイン</t>
    </rPh>
    <phoneticPr fontId="4"/>
  </si>
  <si>
    <t>使用施設・機械</t>
    <rPh sb="0" eb="2">
      <t>シヨウ</t>
    </rPh>
    <rPh sb="2" eb="4">
      <t>シセツ</t>
    </rPh>
    <rPh sb="5" eb="7">
      <t>キカイ</t>
    </rPh>
    <phoneticPr fontId="4"/>
  </si>
  <si>
    <t>作業・項目</t>
    <rPh sb="0" eb="2">
      <t>サギョウ</t>
    </rPh>
    <rPh sb="3" eb="5">
      <t>コウモク</t>
    </rPh>
    <phoneticPr fontId="4"/>
  </si>
  <si>
    <t>土地利用体系</t>
    <rPh sb="0" eb="2">
      <t>トチ</t>
    </rPh>
    <rPh sb="2" eb="4">
      <t>リヨウ</t>
    </rPh>
    <rPh sb="4" eb="6">
      <t>タイケイ</t>
    </rPh>
    <phoneticPr fontId="4"/>
  </si>
  <si>
    <t>共済掛金　等</t>
    <rPh sb="0" eb="2">
      <t>キョウサイ</t>
    </rPh>
    <rPh sb="2" eb="4">
      <t>カケキン</t>
    </rPh>
    <rPh sb="5" eb="6">
      <t>ナド</t>
    </rPh>
    <phoneticPr fontId="4"/>
  </si>
  <si>
    <t>作　業　別</t>
    <phoneticPr fontId="4"/>
  </si>
  <si>
    <t>月　  　計</t>
    <phoneticPr fontId="4"/>
  </si>
  <si>
    <t>形式・構造　等</t>
    <rPh sb="6" eb="7">
      <t>ナド</t>
    </rPh>
    <phoneticPr fontId="4"/>
  </si>
  <si>
    <t>取得価格</t>
    <rPh sb="0" eb="2">
      <t>シュトク</t>
    </rPh>
    <rPh sb="2" eb="4">
      <t>カカク</t>
    </rPh>
    <phoneticPr fontId="4"/>
  </si>
  <si>
    <t>補助率</t>
    <rPh sb="0" eb="3">
      <t>ホジョリツ</t>
    </rPh>
    <phoneticPr fontId="4"/>
  </si>
  <si>
    <t>残存割合</t>
    <rPh sb="0" eb="2">
      <t>ザンゾン</t>
    </rPh>
    <rPh sb="2" eb="4">
      <t>ワリアイ</t>
    </rPh>
    <phoneticPr fontId="4"/>
  </si>
  <si>
    <t>③=①×（100-②）（円）</t>
    <rPh sb="12" eb="13">
      <t>エン</t>
    </rPh>
    <phoneticPr fontId="4"/>
  </si>
  <si>
    <t>展着剤・調整剤　等</t>
    <rPh sb="0" eb="3">
      <t>テンチャクザイ</t>
    </rPh>
    <rPh sb="4" eb="7">
      <t>チョウセイザイ</t>
    </rPh>
    <rPh sb="8" eb="9">
      <t>ナド</t>
    </rPh>
    <phoneticPr fontId="4"/>
  </si>
  <si>
    <t>農薬名</t>
  </si>
  <si>
    <t>使用量</t>
    <rPh sb="2" eb="3">
      <t>リョウ</t>
    </rPh>
    <phoneticPr fontId="4"/>
  </si>
  <si>
    <t>単位</t>
  </si>
  <si>
    <t>金額</t>
  </si>
  <si>
    <t xml:space="preserve"> 燃料消費量</t>
  </si>
  <si>
    <t>袋・本</t>
  </si>
  <si>
    <t>利用時間</t>
  </si>
  <si>
    <t>　小　計</t>
  </si>
  <si>
    <t>小　計</t>
  </si>
  <si>
    <t>本</t>
    <rPh sb="0" eb="1">
      <t>ホン</t>
    </rPh>
    <phoneticPr fontId="4"/>
  </si>
  <si>
    <t>本</t>
  </si>
  <si>
    <t>小計</t>
  </si>
  <si>
    <t>軽油</t>
    <phoneticPr fontId="4"/>
  </si>
  <si>
    <t>（ア）種苗名</t>
    <rPh sb="3" eb="5">
      <t>シュビョウ</t>
    </rPh>
    <rPh sb="5" eb="6">
      <t>メイ</t>
    </rPh>
    <phoneticPr fontId="4"/>
  </si>
  <si>
    <t>生産雑費</t>
    <rPh sb="0" eb="2">
      <t>セイサン</t>
    </rPh>
    <rPh sb="2" eb="4">
      <t>ザッピ</t>
    </rPh>
    <phoneticPr fontId="4"/>
  </si>
  <si>
    <t>土づくり資材</t>
    <rPh sb="0" eb="1">
      <t>ツチ</t>
    </rPh>
    <rPh sb="4" eb="6">
      <t>シザイ</t>
    </rPh>
    <phoneticPr fontId="4"/>
  </si>
  <si>
    <t>化成肥料</t>
    <rPh sb="0" eb="2">
      <t>カセイ</t>
    </rPh>
    <rPh sb="2" eb="4">
      <t>ヒリョウ</t>
    </rPh>
    <phoneticPr fontId="4"/>
  </si>
  <si>
    <t>有機物資材</t>
    <rPh sb="0" eb="3">
      <t>ユウキブツ</t>
    </rPh>
    <rPh sb="3" eb="5">
      <t>シザイ</t>
    </rPh>
    <phoneticPr fontId="4"/>
  </si>
  <si>
    <t>液肥</t>
    <rPh sb="0" eb="2">
      <t>エキヒ</t>
    </rPh>
    <phoneticPr fontId="4"/>
  </si>
  <si>
    <t>その他</t>
    <rPh sb="2" eb="3">
      <t>タ</t>
    </rPh>
    <phoneticPr fontId="4"/>
  </si>
  <si>
    <t>殺虫剤</t>
    <rPh sb="1" eb="2">
      <t>ムシ</t>
    </rPh>
    <rPh sb="2" eb="3">
      <t>ザイ</t>
    </rPh>
    <phoneticPr fontId="4"/>
  </si>
  <si>
    <t>展着剤等</t>
    <rPh sb="0" eb="3">
      <t>テンチャクザイ</t>
    </rPh>
    <rPh sb="3" eb="4">
      <t>トウ</t>
    </rPh>
    <phoneticPr fontId="4"/>
  </si>
  <si>
    <t>肥料名</t>
    <rPh sb="0" eb="2">
      <t>ヒリョウ</t>
    </rPh>
    <rPh sb="2" eb="3">
      <t>メイ</t>
    </rPh>
    <phoneticPr fontId="4"/>
  </si>
  <si>
    <t>電気</t>
    <rPh sb="0" eb="2">
      <t>デンキ</t>
    </rPh>
    <phoneticPr fontId="4"/>
  </si>
  <si>
    <t>軽油</t>
    <rPh sb="0" eb="2">
      <t>ケイユ</t>
    </rPh>
    <phoneticPr fontId="4"/>
  </si>
  <si>
    <t>作業名（使用機械）</t>
    <rPh sb="0" eb="2">
      <t>サギョウ</t>
    </rPh>
    <rPh sb="2" eb="3">
      <t>メイ</t>
    </rPh>
    <rPh sb="4" eb="6">
      <t>シヨウ</t>
    </rPh>
    <rPh sb="6" eb="8">
      <t>キカイ</t>
    </rPh>
    <phoneticPr fontId="4"/>
  </si>
  <si>
    <t>混合</t>
    <rPh sb="0" eb="2">
      <t>コンゴウ</t>
    </rPh>
    <phoneticPr fontId="4"/>
  </si>
  <si>
    <t>灯油</t>
    <rPh sb="0" eb="2">
      <t>トウユ</t>
    </rPh>
    <phoneticPr fontId="4"/>
  </si>
  <si>
    <t>資材名</t>
    <rPh sb="0" eb="2">
      <t>シザイ</t>
    </rPh>
    <rPh sb="2" eb="3">
      <t>メイ</t>
    </rPh>
    <phoneticPr fontId="4"/>
  </si>
  <si>
    <t>使用量</t>
    <rPh sb="0" eb="3">
      <t>シヨウリョウ</t>
    </rPh>
    <phoneticPr fontId="4"/>
  </si>
  <si>
    <t>単位</t>
    <rPh sb="0" eb="2">
      <t>タンイ</t>
    </rPh>
    <phoneticPr fontId="4"/>
  </si>
  <si>
    <t>使用期間（年）</t>
    <rPh sb="0" eb="2">
      <t>シヨウ</t>
    </rPh>
    <rPh sb="2" eb="4">
      <t>キカン</t>
    </rPh>
    <rPh sb="5" eb="6">
      <t>ネン</t>
    </rPh>
    <phoneticPr fontId="4"/>
  </si>
  <si>
    <t>金額（1年あたり）</t>
    <rPh sb="4" eb="5">
      <t>ネン</t>
    </rPh>
    <phoneticPr fontId="4"/>
  </si>
  <si>
    <t>農具名</t>
    <rPh sb="0" eb="2">
      <t>ノウグ</t>
    </rPh>
    <rPh sb="2" eb="3">
      <t>メイ</t>
    </rPh>
    <phoneticPr fontId="4"/>
  </si>
  <si>
    <t>建物・施設</t>
    <rPh sb="0" eb="2">
      <t>タテモノ</t>
    </rPh>
    <rPh sb="3" eb="5">
      <t>シセツ</t>
    </rPh>
    <phoneticPr fontId="4"/>
  </si>
  <si>
    <t>機械・器具</t>
    <rPh sb="0" eb="2">
      <t>キカイ</t>
    </rPh>
    <rPh sb="3" eb="5">
      <t>キグ</t>
    </rPh>
    <phoneticPr fontId="4"/>
  </si>
  <si>
    <t>右表（粗収益の算出基礎）</t>
    <rPh sb="0" eb="1">
      <t>ミギ</t>
    </rPh>
    <rPh sb="1" eb="2">
      <t>ヒョウ</t>
    </rPh>
    <rPh sb="3" eb="4">
      <t>ソ</t>
    </rPh>
    <rPh sb="4" eb="6">
      <t>シュウエキ</t>
    </rPh>
    <rPh sb="7" eb="9">
      <t>サンシュツ</t>
    </rPh>
    <rPh sb="9" eb="11">
      <t>キソ</t>
    </rPh>
    <phoneticPr fontId="4"/>
  </si>
  <si>
    <t>※手入力（根拠を記載）</t>
    <rPh sb="1" eb="2">
      <t>テ</t>
    </rPh>
    <rPh sb="2" eb="4">
      <t>ニュウリョク</t>
    </rPh>
    <rPh sb="5" eb="7">
      <t>コンキョ</t>
    </rPh>
    <rPh sb="8" eb="10">
      <t>キサイ</t>
    </rPh>
    <phoneticPr fontId="4"/>
  </si>
  <si>
    <t>販売費・
一般管理費</t>
    <rPh sb="0" eb="3">
      <t>ハンバイヒ</t>
    </rPh>
    <rPh sb="5" eb="7">
      <t>イッパン</t>
    </rPh>
    <rPh sb="7" eb="10">
      <t>カンリヒ</t>
    </rPh>
    <phoneticPr fontId="4"/>
  </si>
  <si>
    <t>※６　資本装備・償却費シート参照</t>
    <rPh sb="3" eb="5">
      <t>シホン</t>
    </rPh>
    <rPh sb="5" eb="7">
      <t>ソウビ</t>
    </rPh>
    <rPh sb="8" eb="10">
      <t>ショウキャク</t>
    </rPh>
    <rPh sb="10" eb="11">
      <t>ヒ</t>
    </rPh>
    <rPh sb="14" eb="16">
      <t>サンショウ</t>
    </rPh>
    <phoneticPr fontId="4"/>
  </si>
  <si>
    <t>●●円/10a</t>
    <rPh sb="2" eb="3">
      <t>エン</t>
    </rPh>
    <phoneticPr fontId="4"/>
  </si>
  <si>
    <t>売上高　計　①</t>
    <rPh sb="0" eb="2">
      <t>ウリアゲ</t>
    </rPh>
    <rPh sb="2" eb="3">
      <t>ダカ</t>
    </rPh>
    <rPh sb="4" eb="5">
      <t>ケイ</t>
    </rPh>
    <phoneticPr fontId="4"/>
  </si>
  <si>
    <t>売上原価　計　②</t>
    <rPh sb="0" eb="2">
      <t>ウリアゲ</t>
    </rPh>
    <rPh sb="2" eb="4">
      <t>ゲンカ</t>
    </rPh>
    <rPh sb="5" eb="6">
      <t>ケイ</t>
    </rPh>
    <phoneticPr fontId="4"/>
  </si>
  <si>
    <t>販売費・一般管理費　計</t>
    <rPh sb="0" eb="3">
      <t>ハンバイヒ</t>
    </rPh>
    <rPh sb="4" eb="6">
      <t>イッパン</t>
    </rPh>
    <rPh sb="6" eb="9">
      <t>カンリヒ</t>
    </rPh>
    <rPh sb="10" eb="11">
      <t>ケイ</t>
    </rPh>
    <phoneticPr fontId="4"/>
  </si>
  <si>
    <t>販売収入</t>
    <rPh sb="0" eb="2">
      <t>ハンバイ</t>
    </rPh>
    <rPh sb="2" eb="4">
      <t>シュウニュウ</t>
    </rPh>
    <phoneticPr fontId="4"/>
  </si>
  <si>
    <t>（１）肥料費</t>
    <rPh sb="3" eb="5">
      <t>ヒリョウ</t>
    </rPh>
    <rPh sb="5" eb="6">
      <t>ヒ</t>
    </rPh>
    <phoneticPr fontId="4"/>
  </si>
  <si>
    <t>（３）動力光熱費</t>
    <rPh sb="3" eb="5">
      <t>ドウリョク</t>
    </rPh>
    <rPh sb="5" eb="8">
      <t>コウネツヒ</t>
    </rPh>
    <phoneticPr fontId="4"/>
  </si>
  <si>
    <t>農　　　　業　　　　経　　　　営　　　　費</t>
    <rPh sb="0" eb="1">
      <t>ノウ</t>
    </rPh>
    <rPh sb="5" eb="6">
      <t>ギョウ</t>
    </rPh>
    <rPh sb="10" eb="11">
      <t>ヘ</t>
    </rPh>
    <rPh sb="15" eb="16">
      <t>エイ</t>
    </rPh>
    <rPh sb="20" eb="21">
      <t>ヒ</t>
    </rPh>
    <phoneticPr fontId="4"/>
  </si>
  <si>
    <t>費　　　　用　　　　の　　　　算　　　　出</t>
    <rPh sb="0" eb="1">
      <t>ヒ</t>
    </rPh>
    <rPh sb="5" eb="6">
      <t>ヨウ</t>
    </rPh>
    <rPh sb="15" eb="16">
      <t>サン</t>
    </rPh>
    <rPh sb="20" eb="21">
      <t>デ</t>
    </rPh>
    <phoneticPr fontId="4"/>
  </si>
  <si>
    <t>売上原価の</t>
    <rPh sb="0" eb="2">
      <t>ウリアゲ</t>
    </rPh>
    <rPh sb="2" eb="4">
      <t>ゲンカ</t>
    </rPh>
    <phoneticPr fontId="4"/>
  </si>
  <si>
    <t>区　分</t>
    <rPh sb="0" eb="1">
      <t>ク</t>
    </rPh>
    <rPh sb="2" eb="3">
      <t>ブン</t>
    </rPh>
    <phoneticPr fontId="6"/>
  </si>
  <si>
    <t>水田</t>
    <rPh sb="0" eb="2">
      <t>スイデン</t>
    </rPh>
    <phoneticPr fontId="4"/>
  </si>
  <si>
    <t>畑</t>
    <rPh sb="0" eb="1">
      <t>ハタケ</t>
    </rPh>
    <phoneticPr fontId="4"/>
  </si>
  <si>
    <t>建物①</t>
    <rPh sb="0" eb="2">
      <t>タテモノ</t>
    </rPh>
    <phoneticPr fontId="4"/>
  </si>
  <si>
    <t>建物②</t>
    <rPh sb="0" eb="2">
      <t>タテモノ</t>
    </rPh>
    <phoneticPr fontId="4"/>
  </si>
  <si>
    <t>区分</t>
    <rPh sb="0" eb="1">
      <t>ク</t>
    </rPh>
    <rPh sb="1" eb="2">
      <t>ブン</t>
    </rPh>
    <phoneticPr fontId="6"/>
  </si>
  <si>
    <t>取得価格・評価額・負担額</t>
    <rPh sb="0" eb="2">
      <t>シュトク</t>
    </rPh>
    <rPh sb="2" eb="4">
      <t>カカク</t>
    </rPh>
    <rPh sb="5" eb="7">
      <t>ヒョウカ</t>
    </rPh>
    <rPh sb="7" eb="8">
      <t>ガク</t>
    </rPh>
    <rPh sb="9" eb="11">
      <t>フタン</t>
    </rPh>
    <rPh sb="11" eb="12">
      <t>ガク</t>
    </rPh>
    <phoneticPr fontId="6"/>
  </si>
  <si>
    <t>自動車重量税</t>
    <rPh sb="0" eb="3">
      <t>ジドウシャ</t>
    </rPh>
    <rPh sb="3" eb="6">
      <t>ジュウリョウゼイ</t>
    </rPh>
    <phoneticPr fontId="6"/>
  </si>
  <si>
    <t>自動車税</t>
    <rPh sb="0" eb="3">
      <t>ジドウシャ</t>
    </rPh>
    <rPh sb="3" eb="4">
      <t>ゼイ</t>
    </rPh>
    <phoneticPr fontId="6"/>
  </si>
  <si>
    <t>軽自動車税</t>
    <rPh sb="0" eb="1">
      <t>ケイ</t>
    </rPh>
    <rPh sb="1" eb="5">
      <t>ジドウシャゼイ</t>
    </rPh>
    <phoneticPr fontId="6"/>
  </si>
  <si>
    <t>合　　計</t>
    <rPh sb="0" eb="1">
      <t>ア</t>
    </rPh>
    <rPh sb="3" eb="4">
      <t>ケイ</t>
    </rPh>
    <phoneticPr fontId="4"/>
  </si>
  <si>
    <t>（７）共済掛金　等</t>
    <rPh sb="3" eb="5">
      <t>キョウサイ</t>
    </rPh>
    <rPh sb="5" eb="7">
      <t>カケキン</t>
    </rPh>
    <rPh sb="8" eb="9">
      <t>ナド</t>
    </rPh>
    <phoneticPr fontId="6"/>
  </si>
  <si>
    <t>内　容</t>
    <rPh sb="0" eb="1">
      <t>ウチ</t>
    </rPh>
    <rPh sb="2" eb="3">
      <t>カタチ</t>
    </rPh>
    <phoneticPr fontId="6"/>
  </si>
  <si>
    <t>共済掛金</t>
    <rPh sb="0" eb="2">
      <t>キョウサイ</t>
    </rPh>
    <rPh sb="2" eb="4">
      <t>カケキン</t>
    </rPh>
    <phoneticPr fontId="6"/>
  </si>
  <si>
    <t>負担率</t>
    <rPh sb="0" eb="2">
      <t>フタン</t>
    </rPh>
    <rPh sb="2" eb="3">
      <t>リツ</t>
    </rPh>
    <phoneticPr fontId="6"/>
  </si>
  <si>
    <t>評価額・負担額</t>
    <rPh sb="0" eb="3">
      <t>ヒョウカガク</t>
    </rPh>
    <rPh sb="4" eb="6">
      <t>フタン</t>
    </rPh>
    <rPh sb="6" eb="7">
      <t>ガク</t>
    </rPh>
    <phoneticPr fontId="6"/>
  </si>
  <si>
    <t>小計</t>
    <rPh sb="0" eb="2">
      <t>ショウケイ</t>
    </rPh>
    <phoneticPr fontId="6"/>
  </si>
  <si>
    <t>（４）租税公課</t>
    <rPh sb="3" eb="5">
      <t>ソゼイ</t>
    </rPh>
    <rPh sb="5" eb="7">
      <t>コウカ</t>
    </rPh>
    <phoneticPr fontId="6"/>
  </si>
  <si>
    <t>（５）諸材料費（使用可能期間を想定して算出）</t>
    <rPh sb="3" eb="4">
      <t>ショ</t>
    </rPh>
    <rPh sb="4" eb="7">
      <t>ザイリョウヒ</t>
    </rPh>
    <rPh sb="8" eb="10">
      <t>シヨウ</t>
    </rPh>
    <rPh sb="10" eb="12">
      <t>カノウ</t>
    </rPh>
    <rPh sb="12" eb="14">
      <t>キカン</t>
    </rPh>
    <rPh sb="15" eb="17">
      <t>ソウテイ</t>
    </rPh>
    <rPh sb="19" eb="21">
      <t>サンシュツ</t>
    </rPh>
    <phoneticPr fontId="4"/>
  </si>
  <si>
    <t>（６）小農具費（使用可能期間を想定して算出）</t>
    <rPh sb="3" eb="6">
      <t>ショウノウグ</t>
    </rPh>
    <rPh sb="6" eb="7">
      <t>ヒ</t>
    </rPh>
    <phoneticPr fontId="4"/>
  </si>
  <si>
    <t>軽トラック</t>
    <rPh sb="0" eb="1">
      <t>ケイ</t>
    </rPh>
    <phoneticPr fontId="4"/>
  </si>
  <si>
    <t>保険料</t>
    <rPh sb="0" eb="3">
      <t>ホケンリョウ</t>
    </rPh>
    <phoneticPr fontId="4"/>
  </si>
  <si>
    <t>自賠責保険</t>
    <rPh sb="0" eb="3">
      <t>ジバイセキ</t>
    </rPh>
    <rPh sb="3" eb="5">
      <t>ホケン</t>
    </rPh>
    <phoneticPr fontId="4"/>
  </si>
  <si>
    <t>普通トラック</t>
    <rPh sb="0" eb="2">
      <t>フツウ</t>
    </rPh>
    <phoneticPr fontId="4"/>
  </si>
  <si>
    <t>任意保険</t>
    <rPh sb="0" eb="2">
      <t>ニンイ</t>
    </rPh>
    <rPh sb="2" eb="4">
      <t>ホケン</t>
    </rPh>
    <phoneticPr fontId="4"/>
  </si>
  <si>
    <t>作目：</t>
  </si>
  <si>
    <t>作型：</t>
  </si>
  <si>
    <t>設定規模</t>
    <rPh sb="0" eb="2">
      <t>セッテイ</t>
    </rPh>
    <rPh sb="2" eb="4">
      <t>キボ</t>
    </rPh>
    <phoneticPr fontId="4"/>
  </si>
  <si>
    <t>ａ</t>
    <phoneticPr fontId="4"/>
  </si>
  <si>
    <t>（１）10a当たり</t>
    <rPh sb="6" eb="7">
      <t>ア</t>
    </rPh>
    <phoneticPr fontId="4"/>
  </si>
  <si>
    <t>（２）労働需給（経営体）</t>
    <rPh sb="3" eb="5">
      <t>ロウドウ</t>
    </rPh>
    <rPh sb="5" eb="7">
      <t>ジュキュウ</t>
    </rPh>
    <rPh sb="8" eb="10">
      <t>ケイエイ</t>
    </rPh>
    <phoneticPr fontId="4"/>
  </si>
  <si>
    <t>Ａ</t>
    <phoneticPr fontId="4"/>
  </si>
  <si>
    <t>Ｂ</t>
    <phoneticPr fontId="4"/>
  </si>
  <si>
    <t>保有労働力</t>
    <rPh sb="0" eb="2">
      <t>ホユウ</t>
    </rPh>
    <rPh sb="2" eb="5">
      <t>ロウドウリョク</t>
    </rPh>
    <phoneticPr fontId="4"/>
  </si>
  <si>
    <t>雇用労働力</t>
    <phoneticPr fontId="4"/>
  </si>
  <si>
    <t>旬　別　計　①</t>
    <phoneticPr fontId="4"/>
  </si>
  <si>
    <t>計　②</t>
    <rPh sb="0" eb="1">
      <t>ケイ</t>
    </rPh>
    <phoneticPr fontId="4"/>
  </si>
  <si>
    <t>過不足労働力　③=②-①</t>
    <phoneticPr fontId="4"/>
  </si>
  <si>
    <t>C</t>
    <phoneticPr fontId="4"/>
  </si>
  <si>
    <t>月別平均価格の推移</t>
  </si>
  <si>
    <t>（全産地）</t>
    <phoneticPr fontId="4"/>
  </si>
  <si>
    <t>平均</t>
  </si>
  <si>
    <t>平　　均</t>
  </si>
  <si>
    <t>３　標準技術（○○）</t>
    <rPh sb="2" eb="4">
      <t>ヒョウジュン</t>
    </rPh>
    <rPh sb="4" eb="6">
      <t>ギジュツ</t>
    </rPh>
    <phoneticPr fontId="4"/>
  </si>
  <si>
    <t>㎡</t>
  </si>
  <si>
    <t>６　固定資本装備と減価償却費（10a当たり・1年当たり）</t>
    <rPh sb="18" eb="19">
      <t>ア</t>
    </rPh>
    <rPh sb="23" eb="24">
      <t>ネン</t>
    </rPh>
    <rPh sb="24" eb="25">
      <t>ア</t>
    </rPh>
    <phoneticPr fontId="4"/>
  </si>
  <si>
    <t>本作目
負担割合</t>
    <phoneticPr fontId="4"/>
  </si>
  <si>
    <t>①（円）</t>
    <phoneticPr fontId="4"/>
  </si>
  <si>
    <t>②（％）</t>
    <phoneticPr fontId="4"/>
  </si>
  <si>
    <t>④ （％）</t>
    <phoneticPr fontId="4"/>
  </si>
  <si>
    <t>⑥（％）</t>
    <phoneticPr fontId="4"/>
  </si>
  <si>
    <t>⑧（年）</t>
    <phoneticPr fontId="4"/>
  </si>
  <si>
    <t>　　合　　計</t>
    <phoneticPr fontId="4"/>
  </si>
  <si>
    <t>月</t>
    <rPh sb="0" eb="1">
      <t>ツキ</t>
    </rPh>
    <phoneticPr fontId="4"/>
  </si>
  <si>
    <t>負担面積（a）</t>
    <rPh sb="0" eb="2">
      <t>フタン</t>
    </rPh>
    <rPh sb="2" eb="4">
      <t>メンセキ</t>
    </rPh>
    <phoneticPr fontId="4"/>
  </si>
  <si>
    <t>個</t>
    <rPh sb="0" eb="1">
      <t>コ</t>
    </rPh>
    <phoneticPr fontId="4"/>
  </si>
  <si>
    <t>台</t>
    <rPh sb="0" eb="1">
      <t>ダイ</t>
    </rPh>
    <phoneticPr fontId="4"/>
  </si>
  <si>
    <t>セル苗</t>
    <rPh sb="2" eb="3">
      <t>ナエ</t>
    </rPh>
    <phoneticPr fontId="4"/>
  </si>
  <si>
    <t>（本）</t>
    <rPh sb="1" eb="2">
      <t>ホン</t>
    </rPh>
    <phoneticPr fontId="4"/>
  </si>
  <si>
    <t>重油</t>
    <rPh sb="0" eb="2">
      <t>ジュウユ</t>
    </rPh>
    <phoneticPr fontId="4"/>
  </si>
  <si>
    <t>研修費</t>
    <rPh sb="0" eb="3">
      <t>ケンシュウヒ</t>
    </rPh>
    <phoneticPr fontId="4"/>
  </si>
  <si>
    <t>管理雑費</t>
    <rPh sb="0" eb="2">
      <t>カンリ</t>
    </rPh>
    <rPh sb="2" eb="4">
      <t>ザッピ</t>
    </rPh>
    <phoneticPr fontId="4"/>
  </si>
  <si>
    <t>農業経営費</t>
    <rPh sb="0" eb="2">
      <t>ノウギョウ</t>
    </rPh>
    <rPh sb="2" eb="4">
      <t>ケイエイ</t>
    </rPh>
    <rPh sb="4" eb="5">
      <t>ヒ</t>
    </rPh>
    <phoneticPr fontId="4"/>
  </si>
  <si>
    <t>販売費・一般管理費　計　③</t>
    <rPh sb="0" eb="3">
      <t>ハンバイヒ</t>
    </rPh>
    <rPh sb="4" eb="6">
      <t>イッパン</t>
    </rPh>
    <rPh sb="6" eb="9">
      <t>カンリヒ</t>
    </rPh>
    <rPh sb="10" eb="11">
      <t>ケイ</t>
    </rPh>
    <phoneticPr fontId="4"/>
  </si>
  <si>
    <t>雇用労賃　④</t>
    <rPh sb="0" eb="2">
      <t>コヨウ</t>
    </rPh>
    <rPh sb="2" eb="4">
      <t>ロウチン</t>
    </rPh>
    <phoneticPr fontId="4"/>
  </si>
  <si>
    <t>経営費　計　⑤=②+③+④　</t>
    <rPh sb="0" eb="2">
      <t>ケイエイ</t>
    </rPh>
    <rPh sb="2" eb="3">
      <t>ヒ</t>
    </rPh>
    <rPh sb="4" eb="5">
      <t>ケイ</t>
    </rPh>
    <phoneticPr fontId="4"/>
  </si>
  <si>
    <t>雇用労賃=</t>
    <rPh sb="0" eb="2">
      <t>コヨウ</t>
    </rPh>
    <rPh sb="2" eb="4">
      <t>ロウチン</t>
    </rPh>
    <phoneticPr fontId="4"/>
  </si>
  <si>
    <t>円/時間</t>
    <rPh sb="0" eb="1">
      <t>エン</t>
    </rPh>
    <rPh sb="2" eb="4">
      <t>ジカン</t>
    </rPh>
    <phoneticPr fontId="4"/>
  </si>
  <si>
    <t>所　　得　⑥=①-⑤</t>
    <rPh sb="0" eb="1">
      <t>トコロ</t>
    </rPh>
    <rPh sb="3" eb="4">
      <t>エ</t>
    </rPh>
    <phoneticPr fontId="4"/>
  </si>
  <si>
    <t>所　得　率　⑦=⑥÷①</t>
    <rPh sb="0" eb="1">
      <t>トコロ</t>
    </rPh>
    <rPh sb="2" eb="3">
      <t>エ</t>
    </rPh>
    <rPh sb="4" eb="5">
      <t>リツ</t>
    </rPh>
    <phoneticPr fontId="4"/>
  </si>
  <si>
    <t>家族労働時間</t>
    <rPh sb="0" eb="2">
      <t>カゾク</t>
    </rPh>
    <rPh sb="2" eb="4">
      <t>ロウドウ</t>
    </rPh>
    <rPh sb="4" eb="6">
      <t>ジカン</t>
    </rPh>
    <phoneticPr fontId="4"/>
  </si>
  <si>
    <t>時間</t>
    <rPh sb="0" eb="2">
      <t>ジカン</t>
    </rPh>
    <phoneticPr fontId="4"/>
  </si>
  <si>
    <t>所要労働時間　⑧</t>
    <rPh sb="0" eb="2">
      <t>ショヨウ</t>
    </rPh>
    <rPh sb="2" eb="4">
      <t>ロウドウ</t>
    </rPh>
    <rPh sb="4" eb="6">
      <t>ジカン</t>
    </rPh>
    <phoneticPr fontId="4"/>
  </si>
  <si>
    <t>家族労働時間当たり所得　⑨=⑥÷家族労働時間</t>
    <rPh sb="0" eb="2">
      <t>カゾク</t>
    </rPh>
    <rPh sb="2" eb="4">
      <t>ロウドウ</t>
    </rPh>
    <rPh sb="4" eb="6">
      <t>ジカン</t>
    </rPh>
    <rPh sb="6" eb="7">
      <t>ア</t>
    </rPh>
    <rPh sb="9" eb="10">
      <t>ドコロ</t>
    </rPh>
    <rPh sb="10" eb="11">
      <t>エ</t>
    </rPh>
    <rPh sb="16" eb="18">
      <t>カゾク</t>
    </rPh>
    <rPh sb="18" eb="20">
      <t>ロウドウ</t>
    </rPh>
    <rPh sb="20" eb="22">
      <t>ジカン</t>
    </rPh>
    <phoneticPr fontId="4"/>
  </si>
  <si>
    <t>備　　　　　　　　　　　　　　　　　　　　考</t>
    <rPh sb="0" eb="1">
      <t>ソナエ</t>
    </rPh>
    <rPh sb="21" eb="22">
      <t>コウ</t>
    </rPh>
    <phoneticPr fontId="4"/>
  </si>
  <si>
    <t>区　　　　　　　　　　　　　　　　　　　　分</t>
    <rPh sb="0" eb="1">
      <t>ク</t>
    </rPh>
    <rPh sb="21" eb="22">
      <t>ブン</t>
    </rPh>
    <phoneticPr fontId="4"/>
  </si>
  <si>
    <t>売上原価（労賃を除く）</t>
    <rPh sb="0" eb="2">
      <t>ウリアゲ</t>
    </rPh>
    <rPh sb="2" eb="4">
      <t>ゲンカ</t>
    </rPh>
    <rPh sb="5" eb="7">
      <t>ロウチン</t>
    </rPh>
    <rPh sb="8" eb="9">
      <t>ノゾ</t>
    </rPh>
    <phoneticPr fontId="4"/>
  </si>
  <si>
    <t>販売費・一般管理費の</t>
    <rPh sb="0" eb="3">
      <t>ハンバイヒ</t>
    </rPh>
    <rPh sb="4" eb="6">
      <t>イッパン</t>
    </rPh>
    <rPh sb="6" eb="9">
      <t>カンリヒ</t>
    </rPh>
    <phoneticPr fontId="4"/>
  </si>
  <si>
    <t>平成●●年</t>
    <phoneticPr fontId="4"/>
  </si>
  <si>
    <t>　　　　　　　　　　　　　　　　　　　　　月
　　　年</t>
    <rPh sb="21" eb="22">
      <t>ツキ</t>
    </rPh>
    <rPh sb="26" eb="27">
      <t>ネン</t>
    </rPh>
    <phoneticPr fontId="4"/>
  </si>
  <si>
    <t>（広島県産）</t>
    <rPh sb="1" eb="5">
      <t>ヒロシマケンサン</t>
    </rPh>
    <phoneticPr fontId="4"/>
  </si>
  <si>
    <t>ℓ・kw／時</t>
    <rPh sb="5" eb="6">
      <t>ジ</t>
    </rPh>
    <phoneticPr fontId="4"/>
  </si>
  <si>
    <t>露地</t>
    <rPh sb="0" eb="2">
      <t>ロジ</t>
    </rPh>
    <phoneticPr fontId="4"/>
  </si>
  <si>
    <t>平成21年</t>
    <phoneticPr fontId="4"/>
  </si>
  <si>
    <t>平成22年</t>
  </si>
  <si>
    <t>平成23年</t>
  </si>
  <si>
    <t>平成24年</t>
  </si>
  <si>
    <t>平成25年</t>
  </si>
  <si>
    <t>７　経営収支（はるみ部門，10a当たり）</t>
    <rPh sb="10" eb="12">
      <t>ブモン</t>
    </rPh>
    <rPh sb="16" eb="17">
      <t>ア</t>
    </rPh>
    <phoneticPr fontId="4"/>
  </si>
  <si>
    <t>９　単価の算出基礎（はるみ，1kg当たり）</t>
    <rPh sb="2" eb="4">
      <t>タンカ</t>
    </rPh>
    <phoneticPr fontId="4"/>
  </si>
  <si>
    <t>作目：</t>
    <phoneticPr fontId="4"/>
  </si>
  <si>
    <t>露地</t>
    <rPh sb="0" eb="2">
      <t>ロジ</t>
    </rPh>
    <phoneticPr fontId="4"/>
  </si>
  <si>
    <t>マリンカル（粒）</t>
    <rPh sb="6" eb="7">
      <t>ツブ</t>
    </rPh>
    <phoneticPr fontId="4"/>
  </si>
  <si>
    <r>
      <t>1</t>
    </r>
    <r>
      <rPr>
        <sz val="11"/>
        <rFont val="ＭＳ Ｐゴシック"/>
        <family val="3"/>
        <charset val="128"/>
      </rPr>
      <t>0a当たり</t>
    </r>
    <r>
      <rPr>
        <sz val="11"/>
        <rFont val="ＭＳ Ｐゴシック"/>
        <family val="3"/>
        <charset val="128"/>
      </rPr>
      <t>農薬費</t>
    </r>
    <rPh sb="3" eb="4">
      <t>ア</t>
    </rPh>
    <phoneticPr fontId="6"/>
  </si>
  <si>
    <t>散布水量（L）</t>
  </si>
  <si>
    <t>希釈倍数</t>
  </si>
  <si>
    <r>
      <t>薬量（</t>
    </r>
    <r>
      <rPr>
        <sz val="11"/>
        <rFont val="ＭＳ Ｐゴシック"/>
        <family val="3"/>
        <charset val="128"/>
      </rPr>
      <t>cc g</t>
    </r>
    <r>
      <rPr>
        <sz val="11"/>
        <rFont val="ＭＳ Ｐゴシック"/>
        <family val="3"/>
        <charset val="128"/>
      </rPr>
      <t>）</t>
    </r>
    <rPh sb="0" eb="1">
      <t>クスリ</t>
    </rPh>
    <phoneticPr fontId="6"/>
  </si>
  <si>
    <t>散布回数</t>
  </si>
  <si>
    <t>製品価格</t>
  </si>
  <si>
    <t>規格（ｃｃ，ｇ)</t>
    <rPh sb="0" eb="2">
      <t>キカク</t>
    </rPh>
    <phoneticPr fontId="4"/>
  </si>
  <si>
    <r>
      <t>単価(円</t>
    </r>
    <r>
      <rPr>
        <sz val="11"/>
        <rFont val="ＭＳ Ｐゴシック"/>
        <family val="3"/>
        <charset val="128"/>
      </rPr>
      <t>/cc，ｇ )</t>
    </r>
    <rPh sb="3" eb="4">
      <t>エン</t>
    </rPh>
    <phoneticPr fontId="6"/>
  </si>
  <si>
    <r>
      <t>金額(円</t>
    </r>
    <r>
      <rPr>
        <sz val="11"/>
        <rFont val="ＭＳ Ｐゴシック"/>
        <family val="3"/>
        <charset val="128"/>
      </rPr>
      <t>)</t>
    </r>
    <rPh sb="3" eb="4">
      <t>エン</t>
    </rPh>
    <phoneticPr fontId="6"/>
  </si>
  <si>
    <t>合　　計</t>
  </si>
  <si>
    <r>
      <t>1</t>
    </r>
    <r>
      <rPr>
        <sz val="11"/>
        <rFont val="ＭＳ Ｐゴシック"/>
        <family val="3"/>
        <charset val="128"/>
      </rPr>
      <t>0a当たり肥料</t>
    </r>
    <r>
      <rPr>
        <sz val="11"/>
        <rFont val="ＭＳ Ｐゴシック"/>
        <family val="3"/>
        <charset val="128"/>
      </rPr>
      <t>費</t>
    </r>
    <rPh sb="3" eb="4">
      <t>ア</t>
    </rPh>
    <rPh sb="6" eb="8">
      <t>ヒリョウ</t>
    </rPh>
    <phoneticPr fontId="6"/>
  </si>
  <si>
    <t>薬量（cc g）</t>
  </si>
  <si>
    <t>規格（ｋｇ)</t>
    <rPh sb="0" eb="2">
      <t>キカク</t>
    </rPh>
    <phoneticPr fontId="4"/>
  </si>
  <si>
    <r>
      <t>単価(円</t>
    </r>
    <r>
      <rPr>
        <sz val="11"/>
        <rFont val="ＭＳ Ｐゴシック"/>
        <family val="3"/>
        <charset val="128"/>
      </rPr>
      <t>/ｋｇ )</t>
    </r>
    <rPh sb="3" eb="4">
      <t>エン</t>
    </rPh>
    <phoneticPr fontId="6"/>
  </si>
  <si>
    <t>金額(円)</t>
  </si>
  <si>
    <t>肥料</t>
  </si>
  <si>
    <t>土壌改良資材</t>
  </si>
  <si>
    <t>苦土石灰(粉）</t>
    <rPh sb="0" eb="4">
      <t>クドセッカイ</t>
    </rPh>
    <rPh sb="5" eb="6">
      <t>コナ</t>
    </rPh>
    <phoneticPr fontId="4"/>
  </si>
  <si>
    <t>オリオン水和剤40</t>
    <rPh sb="4" eb="7">
      <t>スイワザイ</t>
    </rPh>
    <phoneticPr fontId="4"/>
  </si>
  <si>
    <t>ダントツ水溶剤</t>
    <rPh sb="4" eb="5">
      <t>スイ</t>
    </rPh>
    <rPh sb="5" eb="7">
      <t>ヨウザイ</t>
    </rPh>
    <phoneticPr fontId="4"/>
  </si>
  <si>
    <t>ﾍﾟﾝｺｾﾞﾌﾞ水和剤</t>
    <rPh sb="8" eb="11">
      <t>スイワザイ</t>
    </rPh>
    <phoneticPr fontId="4"/>
  </si>
  <si>
    <t>ダニカット乳剤20</t>
    <rPh sb="5" eb="7">
      <t>ニュウザイ</t>
    </rPh>
    <phoneticPr fontId="4"/>
  </si>
  <si>
    <t>スプラサイド乳剤40</t>
    <rPh sb="6" eb="8">
      <t>ニュウザイ</t>
    </rPh>
    <phoneticPr fontId="4"/>
  </si>
  <si>
    <t>菌</t>
    <rPh sb="0" eb="1">
      <t>キン</t>
    </rPh>
    <phoneticPr fontId="4"/>
  </si>
  <si>
    <t>殺</t>
    <rPh sb="0" eb="1">
      <t>サツ</t>
    </rPh>
    <phoneticPr fontId="4"/>
  </si>
  <si>
    <t>剤</t>
    <rPh sb="0" eb="1">
      <t>ザイ</t>
    </rPh>
    <phoneticPr fontId="4"/>
  </si>
  <si>
    <t>虫</t>
    <rPh sb="0" eb="1">
      <t>ムシ</t>
    </rPh>
    <phoneticPr fontId="4"/>
  </si>
  <si>
    <t>草</t>
    <rPh sb="0" eb="1">
      <t>クサ</t>
    </rPh>
    <phoneticPr fontId="4"/>
  </si>
  <si>
    <t>調</t>
    <rPh sb="0" eb="1">
      <t>シラ</t>
    </rPh>
    <phoneticPr fontId="4"/>
  </si>
  <si>
    <t>使用量</t>
    <rPh sb="0" eb="2">
      <t>シヨウ</t>
    </rPh>
    <rPh sb="2" eb="3">
      <t>リョウ</t>
    </rPh>
    <phoneticPr fontId="4"/>
  </si>
  <si>
    <t>施肥（軽ﾄﾗｯｸ）</t>
    <rPh sb="0" eb="2">
      <t>セヒ</t>
    </rPh>
    <rPh sb="3" eb="4">
      <t>ケイ</t>
    </rPh>
    <phoneticPr fontId="4"/>
  </si>
  <si>
    <t>除草剤散布（動噴）</t>
    <rPh sb="0" eb="3">
      <t>ジョソウザイ</t>
    </rPh>
    <rPh sb="3" eb="5">
      <t>サンプ</t>
    </rPh>
    <rPh sb="6" eb="8">
      <t>ドウフン</t>
    </rPh>
    <phoneticPr fontId="4"/>
  </si>
  <si>
    <t>防風林手入（草刈機）</t>
    <rPh sb="0" eb="3">
      <t>ボウフウリン</t>
    </rPh>
    <rPh sb="3" eb="5">
      <t>テイレ</t>
    </rPh>
    <rPh sb="6" eb="8">
      <t>クサカリ</t>
    </rPh>
    <rPh sb="8" eb="9">
      <t>キ</t>
    </rPh>
    <phoneticPr fontId="4"/>
  </si>
  <si>
    <t>草刈（草刈機）</t>
    <rPh sb="0" eb="2">
      <t>クサカリ</t>
    </rPh>
    <rPh sb="3" eb="5">
      <t>クサカリ</t>
    </rPh>
    <rPh sb="5" eb="6">
      <t>キ</t>
    </rPh>
    <phoneticPr fontId="4"/>
  </si>
  <si>
    <t>収穫用コンテナ</t>
    <rPh sb="0" eb="3">
      <t>シュウカクヨウ</t>
    </rPh>
    <phoneticPr fontId="4"/>
  </si>
  <si>
    <t>脚立</t>
    <rPh sb="0" eb="2">
      <t>キャタツ</t>
    </rPh>
    <phoneticPr fontId="4"/>
  </si>
  <si>
    <t>剪定鋏</t>
    <rPh sb="0" eb="2">
      <t>センテイ</t>
    </rPh>
    <rPh sb="2" eb="3">
      <t>ハサミ</t>
    </rPh>
    <phoneticPr fontId="4"/>
  </si>
  <si>
    <t>剪定鋸</t>
    <rPh sb="0" eb="2">
      <t>センテイ</t>
    </rPh>
    <rPh sb="2" eb="3">
      <t>ノコ</t>
    </rPh>
    <phoneticPr fontId="4"/>
  </si>
  <si>
    <t>草刈機</t>
    <rPh sb="0" eb="2">
      <t>クサカリ</t>
    </rPh>
    <rPh sb="2" eb="3">
      <t>キ</t>
    </rPh>
    <phoneticPr fontId="4"/>
  </si>
  <si>
    <t>収穫鋏</t>
    <rPh sb="0" eb="2">
      <t>シュウカク</t>
    </rPh>
    <rPh sb="2" eb="3">
      <t>ハサミ</t>
    </rPh>
    <phoneticPr fontId="4"/>
  </si>
  <si>
    <t>販売量×41円</t>
    <rPh sb="0" eb="2">
      <t>ハンバイ</t>
    </rPh>
    <rPh sb="2" eb="3">
      <t>リョウ</t>
    </rPh>
    <rPh sb="6" eb="7">
      <t>エン</t>
    </rPh>
    <phoneticPr fontId="4"/>
  </si>
  <si>
    <t>上記に含む</t>
    <rPh sb="0" eb="2">
      <t>ジョウキ</t>
    </rPh>
    <rPh sb="3" eb="4">
      <t>フク</t>
    </rPh>
    <phoneticPr fontId="4"/>
  </si>
  <si>
    <t>販売額の13.5％</t>
    <rPh sb="0" eb="2">
      <t>ハンバイ</t>
    </rPh>
    <rPh sb="2" eb="3">
      <t>ガク</t>
    </rPh>
    <phoneticPr fontId="4"/>
  </si>
  <si>
    <t>貯蔵庫</t>
    <rPh sb="0" eb="3">
      <t>チョゾウコ</t>
    </rPh>
    <phoneticPr fontId="4"/>
  </si>
  <si>
    <t>作業場</t>
    <rPh sb="0" eb="2">
      <t>サギョウ</t>
    </rPh>
    <rPh sb="2" eb="3">
      <t>バ</t>
    </rPh>
    <phoneticPr fontId="4"/>
  </si>
  <si>
    <t>予措追熟施設</t>
    <rPh sb="0" eb="1">
      <t>ヨ</t>
    </rPh>
    <rPh sb="1" eb="2">
      <t>ソ</t>
    </rPh>
    <rPh sb="2" eb="4">
      <t>ツイジュク</t>
    </rPh>
    <rPh sb="4" eb="6">
      <t>シセツ</t>
    </rPh>
    <phoneticPr fontId="4"/>
  </si>
  <si>
    <t>〃</t>
    <phoneticPr fontId="4"/>
  </si>
  <si>
    <t>かん水施設一式</t>
    <rPh sb="2" eb="3">
      <t>スイ</t>
    </rPh>
    <rPh sb="3" eb="5">
      <t>シセツ</t>
    </rPh>
    <rPh sb="5" eb="7">
      <t>イッシキ</t>
    </rPh>
    <phoneticPr fontId="4"/>
  </si>
  <si>
    <t>貯水槽</t>
    <rPh sb="0" eb="3">
      <t>チョスイソウ</t>
    </rPh>
    <phoneticPr fontId="4"/>
  </si>
  <si>
    <t>動噴</t>
    <rPh sb="0" eb="2">
      <t>ドウフン</t>
    </rPh>
    <phoneticPr fontId="4"/>
  </si>
  <si>
    <t>可搬式4.6ｐｓ</t>
    <rPh sb="0" eb="2">
      <t>カハン</t>
    </rPh>
    <rPh sb="2" eb="3">
      <t>シキ</t>
    </rPh>
    <phoneticPr fontId="4"/>
  </si>
  <si>
    <t>軽ﾄﾗｯｸ</t>
    <rPh sb="0" eb="1">
      <t>ケイ</t>
    </rPh>
    <phoneticPr fontId="4"/>
  </si>
  <si>
    <t>660ｃｃ，4ＷＤ</t>
    <phoneticPr fontId="4"/>
  </si>
  <si>
    <t>普通トラック</t>
    <rPh sb="0" eb="2">
      <t>フツウ</t>
    </rPh>
    <phoneticPr fontId="4"/>
  </si>
  <si>
    <t>2トン</t>
    <phoneticPr fontId="4"/>
  </si>
  <si>
    <t>フォークリフト</t>
    <phoneticPr fontId="4"/>
  </si>
  <si>
    <t>1ｔ</t>
    <phoneticPr fontId="4"/>
  </si>
  <si>
    <t>収穫かご</t>
    <rPh sb="0" eb="2">
      <t>シュウカク</t>
    </rPh>
    <phoneticPr fontId="4"/>
  </si>
  <si>
    <t>防除用ホース30ｍ</t>
    <rPh sb="0" eb="3">
      <t>ボウジョヨウ</t>
    </rPh>
    <phoneticPr fontId="4"/>
  </si>
  <si>
    <t>防除用ノズル</t>
    <rPh sb="0" eb="3">
      <t>ボウジョヨウ</t>
    </rPh>
    <phoneticPr fontId="4"/>
  </si>
  <si>
    <t>ガソリン携行缶</t>
    <rPh sb="4" eb="6">
      <t>ケイコウ</t>
    </rPh>
    <rPh sb="6" eb="7">
      <t>カン</t>
    </rPh>
    <phoneticPr fontId="4"/>
  </si>
  <si>
    <t>工具セット</t>
    <rPh sb="0" eb="2">
      <t>コウグ</t>
    </rPh>
    <phoneticPr fontId="4"/>
  </si>
  <si>
    <t>200Ｌタンク除草剤用</t>
    <rPh sb="7" eb="10">
      <t>ジョソウザイ</t>
    </rPh>
    <rPh sb="10" eb="11">
      <t>ヨウ</t>
    </rPh>
    <phoneticPr fontId="4"/>
  </si>
  <si>
    <t>鉄骨・ルーフデッキ</t>
    <rPh sb="0" eb="2">
      <t>テッコツ</t>
    </rPh>
    <phoneticPr fontId="4"/>
  </si>
  <si>
    <t>ｸﾛｰﾗ式運搬車</t>
    <rPh sb="4" eb="5">
      <t>シキ</t>
    </rPh>
    <rPh sb="5" eb="8">
      <t>ウンパンシャ</t>
    </rPh>
    <phoneticPr fontId="4"/>
  </si>
  <si>
    <t>台</t>
    <rPh sb="0" eb="1">
      <t>ダイ</t>
    </rPh>
    <phoneticPr fontId="4"/>
  </si>
  <si>
    <t>350ｋｇ，4.4ｐｓ</t>
    <phoneticPr fontId="4"/>
  </si>
  <si>
    <t>整枝・剪定</t>
    <rPh sb="0" eb="1">
      <t>セイ</t>
    </rPh>
    <rPh sb="1" eb="2">
      <t>エダ</t>
    </rPh>
    <rPh sb="3" eb="5">
      <t>センテイ</t>
    </rPh>
    <phoneticPr fontId="4"/>
  </si>
  <si>
    <t>施肥</t>
    <rPh sb="0" eb="2">
      <t>セヒ</t>
    </rPh>
    <phoneticPr fontId="4"/>
  </si>
  <si>
    <t>病害虫防除</t>
    <rPh sb="0" eb="3">
      <t>ビョウガイチュウ</t>
    </rPh>
    <rPh sb="3" eb="5">
      <t>ボウジョ</t>
    </rPh>
    <phoneticPr fontId="4"/>
  </si>
  <si>
    <t>摘果</t>
    <rPh sb="0" eb="2">
      <t>テキカ</t>
    </rPh>
    <phoneticPr fontId="4"/>
  </si>
  <si>
    <t>かん水</t>
    <rPh sb="2" eb="3">
      <t>スイ</t>
    </rPh>
    <phoneticPr fontId="4"/>
  </si>
  <si>
    <t>土壌管理</t>
    <rPh sb="0" eb="2">
      <t>ドジョウ</t>
    </rPh>
    <rPh sb="2" eb="4">
      <t>カンリ</t>
    </rPh>
    <phoneticPr fontId="4"/>
  </si>
  <si>
    <t>除草</t>
    <rPh sb="0" eb="2">
      <t>ジョソウ</t>
    </rPh>
    <phoneticPr fontId="4"/>
  </si>
  <si>
    <t>収穫</t>
    <rPh sb="0" eb="2">
      <t>シュウカク</t>
    </rPh>
    <phoneticPr fontId="4"/>
  </si>
  <si>
    <t>果実管理・出荷</t>
    <rPh sb="0" eb="2">
      <t>カジツ</t>
    </rPh>
    <rPh sb="2" eb="4">
      <t>カンリ</t>
    </rPh>
    <rPh sb="5" eb="7">
      <t>シュッカ</t>
    </rPh>
    <phoneticPr fontId="4"/>
  </si>
  <si>
    <t>露地</t>
    <rPh sb="0" eb="2">
      <t>ロジ</t>
    </rPh>
    <phoneticPr fontId="4"/>
  </si>
  <si>
    <t>整枝・剪定</t>
    <rPh sb="0" eb="2">
      <t>セイシ</t>
    </rPh>
    <rPh sb="3" eb="5">
      <t>センテイ</t>
    </rPh>
    <phoneticPr fontId="4"/>
  </si>
  <si>
    <t>８　経費の算出基礎（はっさく，10a当たり）</t>
    <rPh sb="2" eb="4">
      <t>ケイヒ</t>
    </rPh>
    <rPh sb="5" eb="7">
      <t>サンシュツ</t>
    </rPh>
    <rPh sb="7" eb="9">
      <t>キソ</t>
    </rPh>
    <rPh sb="18" eb="19">
      <t>ア</t>
    </rPh>
    <phoneticPr fontId="4"/>
  </si>
  <si>
    <t>施肥量は収量にスライド</t>
    <rPh sb="0" eb="2">
      <t>セヒ</t>
    </rPh>
    <rPh sb="2" eb="3">
      <t>リョウ</t>
    </rPh>
    <rPh sb="4" eb="6">
      <t>シュウリョウ</t>
    </rPh>
    <phoneticPr fontId="4"/>
  </si>
  <si>
    <t>散布量　500Ｌ/10ａ</t>
    <rPh sb="0" eb="2">
      <t>サンプ</t>
    </rPh>
    <rPh sb="2" eb="3">
      <t>リョウ</t>
    </rPh>
    <phoneticPr fontId="4"/>
  </si>
  <si>
    <t>発生予察情報に注意
農薬安全使用遵守</t>
    <rPh sb="0" eb="2">
      <t>ハッセイ</t>
    </rPh>
    <rPh sb="2" eb="4">
      <t>ヨサツ</t>
    </rPh>
    <rPh sb="4" eb="6">
      <t>ジョウホウ</t>
    </rPh>
    <rPh sb="7" eb="9">
      <t>チュウイ</t>
    </rPh>
    <rPh sb="10" eb="12">
      <t>ノウヤク</t>
    </rPh>
    <rPh sb="12" eb="14">
      <t>アンゼン</t>
    </rPh>
    <rPh sb="14" eb="16">
      <t>シヨウ</t>
    </rPh>
    <rPh sb="16" eb="18">
      <t>ジュンシュ</t>
    </rPh>
    <phoneticPr fontId="4"/>
  </si>
  <si>
    <t>3/下，5/中，5/下，6/下，7/中，8/中，9/下，12/上</t>
    <rPh sb="2" eb="3">
      <t>シタ</t>
    </rPh>
    <rPh sb="6" eb="7">
      <t>ナカ</t>
    </rPh>
    <rPh sb="10" eb="11">
      <t>シタ</t>
    </rPh>
    <rPh sb="14" eb="15">
      <t>シタ</t>
    </rPh>
    <rPh sb="18" eb="19">
      <t>ナカ</t>
    </rPh>
    <rPh sb="22" eb="23">
      <t>ナカ</t>
    </rPh>
    <rPh sb="26" eb="27">
      <t>シタ</t>
    </rPh>
    <rPh sb="31" eb="32">
      <t>ウエ</t>
    </rPh>
    <phoneticPr fontId="4"/>
  </si>
  <si>
    <t>7/上，中，下</t>
    <rPh sb="2" eb="3">
      <t>ウエ</t>
    </rPh>
    <rPh sb="4" eb="5">
      <t>ナカ</t>
    </rPh>
    <rPh sb="6" eb="7">
      <t>シタ</t>
    </rPh>
    <phoneticPr fontId="4"/>
  </si>
  <si>
    <t>8/中，下</t>
    <rPh sb="2" eb="3">
      <t>ナカ</t>
    </rPh>
    <rPh sb="4" eb="5">
      <t>シタ</t>
    </rPh>
    <phoneticPr fontId="4"/>
  </si>
  <si>
    <t>2/下，3/上</t>
    <rPh sb="2" eb="3">
      <t>シタ</t>
    </rPh>
    <rPh sb="6" eb="7">
      <t>ウエ</t>
    </rPh>
    <phoneticPr fontId="4"/>
  </si>
  <si>
    <t>バーク堆肥</t>
    <rPh sb="3" eb="5">
      <t>タイヒ</t>
    </rPh>
    <phoneticPr fontId="4"/>
  </si>
  <si>
    <t>堆肥4</t>
    <rPh sb="0" eb="2">
      <t>タイヒ</t>
    </rPh>
    <phoneticPr fontId="4"/>
  </si>
  <si>
    <t>剪定枝粉砕8</t>
    <rPh sb="0" eb="2">
      <t>センテイ</t>
    </rPh>
    <rPh sb="2" eb="3">
      <t>エダ</t>
    </rPh>
    <rPh sb="3" eb="5">
      <t>フンサイ</t>
    </rPh>
    <phoneticPr fontId="4"/>
  </si>
  <si>
    <t>剪定枝粉砕機</t>
    <rPh sb="0" eb="2">
      <t>センテイ</t>
    </rPh>
    <rPh sb="2" eb="3">
      <t>エダ</t>
    </rPh>
    <rPh sb="3" eb="5">
      <t>フンサイ</t>
    </rPh>
    <rPh sb="5" eb="6">
      <t>キ</t>
    </rPh>
    <phoneticPr fontId="4"/>
  </si>
  <si>
    <t>4.9ｐｓ</t>
    <phoneticPr fontId="4"/>
  </si>
  <si>
    <t>台</t>
    <rPh sb="0" eb="1">
      <t>ダイ</t>
    </rPh>
    <phoneticPr fontId="4"/>
  </si>
  <si>
    <t>2/中，3/中</t>
    <rPh sb="2" eb="3">
      <t>ナカ</t>
    </rPh>
    <rPh sb="6" eb="7">
      <t>ナカ</t>
    </rPh>
    <phoneticPr fontId="4"/>
  </si>
  <si>
    <t>貯蔵管理</t>
    <rPh sb="0" eb="2">
      <t>チョゾウ</t>
    </rPh>
    <rPh sb="2" eb="4">
      <t>カンリ</t>
    </rPh>
    <phoneticPr fontId="4"/>
  </si>
  <si>
    <t xml:space="preserve">間引き摘果
1果/80～100葉
</t>
    <rPh sb="0" eb="2">
      <t>マビ</t>
    </rPh>
    <rPh sb="3" eb="5">
      <t>テキカ</t>
    </rPh>
    <rPh sb="7" eb="8">
      <t>カ</t>
    </rPh>
    <rPh sb="15" eb="16">
      <t>ハ</t>
    </rPh>
    <phoneticPr fontId="4"/>
  </si>
  <si>
    <t>1回20トン/10a
7～10日間隔</t>
    <rPh sb="1" eb="2">
      <t>カイ</t>
    </rPh>
    <rPh sb="15" eb="16">
      <t>ニチ</t>
    </rPh>
    <rPh sb="16" eb="18">
      <t>カンカク</t>
    </rPh>
    <phoneticPr fontId="4"/>
  </si>
  <si>
    <t>間引き主体，一部切返し。</t>
    <rPh sb="0" eb="2">
      <t>マビ</t>
    </rPh>
    <rPh sb="3" eb="5">
      <t>シュタイ</t>
    </rPh>
    <rPh sb="6" eb="8">
      <t>イチブ</t>
    </rPh>
    <rPh sb="8" eb="10">
      <t>キリカエ</t>
    </rPh>
    <phoneticPr fontId="4"/>
  </si>
  <si>
    <t>4/上，5/上，7/中，9/中，10/中</t>
    <rPh sb="2" eb="3">
      <t>ウエ</t>
    </rPh>
    <rPh sb="6" eb="7">
      <t>ウエ</t>
    </rPh>
    <rPh sb="10" eb="11">
      <t>ナカ</t>
    </rPh>
    <rPh sb="14" eb="15">
      <t>ナカ</t>
    </rPh>
    <rPh sb="19" eb="20">
      <t>ナカ</t>
    </rPh>
    <phoneticPr fontId="4"/>
  </si>
  <si>
    <t>除草剤3回
草刈機2回</t>
    <rPh sb="0" eb="2">
      <t>ジョソウ</t>
    </rPh>
    <rPh sb="2" eb="3">
      <t>ザイ</t>
    </rPh>
    <rPh sb="4" eb="5">
      <t>カイ</t>
    </rPh>
    <rPh sb="6" eb="8">
      <t>クサカリ</t>
    </rPh>
    <rPh sb="8" eb="9">
      <t>キ</t>
    </rPh>
    <rPh sb="10" eb="11">
      <t>カイ</t>
    </rPh>
    <phoneticPr fontId="4"/>
  </si>
  <si>
    <t>採収割合
　12月中旬10％
　12月下旬90％</t>
    <rPh sb="0" eb="2">
      <t>サイシュウ</t>
    </rPh>
    <rPh sb="2" eb="4">
      <t>ワリアイ</t>
    </rPh>
    <rPh sb="8" eb="9">
      <t>ガツ</t>
    </rPh>
    <rPh sb="9" eb="11">
      <t>チュウジュン</t>
    </rPh>
    <rPh sb="18" eb="19">
      <t>ガツ</t>
    </rPh>
    <rPh sb="19" eb="21">
      <t>ゲジュン</t>
    </rPh>
    <phoneticPr fontId="4"/>
  </si>
  <si>
    <t>12/中，下</t>
    <rPh sb="3" eb="4">
      <t>ナカ</t>
    </rPh>
    <rPh sb="5" eb="6">
      <t>シタ</t>
    </rPh>
    <phoneticPr fontId="4"/>
  </si>
  <si>
    <t>収穫かご
収穫鋏
脚立
コンテナ
クローラ式運搬車
ﾄﾗｯｸ
ガソリン携行缶</t>
    <rPh sb="0" eb="2">
      <t>シュウカク</t>
    </rPh>
    <rPh sb="5" eb="7">
      <t>シュウカク</t>
    </rPh>
    <rPh sb="7" eb="8">
      <t>ハサミ</t>
    </rPh>
    <rPh sb="9" eb="11">
      <t>キャタツ</t>
    </rPh>
    <rPh sb="21" eb="22">
      <t>シキ</t>
    </rPh>
    <rPh sb="22" eb="25">
      <t>ウンパンシャ</t>
    </rPh>
    <rPh sb="35" eb="37">
      <t>ケイコウ</t>
    </rPh>
    <rPh sb="37" eb="38">
      <t>カン</t>
    </rPh>
    <phoneticPr fontId="4"/>
  </si>
  <si>
    <t>200Lタンク
動噴
ホース
ガソリン携行缶
軽ﾄﾗｯｸ</t>
    <rPh sb="8" eb="10">
      <t>ドウフン</t>
    </rPh>
    <rPh sb="19" eb="21">
      <t>ケイコウ</t>
    </rPh>
    <rPh sb="21" eb="22">
      <t>カン</t>
    </rPh>
    <rPh sb="23" eb="24">
      <t>ケイ</t>
    </rPh>
    <phoneticPr fontId="4"/>
  </si>
  <si>
    <t>剪定枝粉砕機
ガソリン携行缶
ﾄﾗｯｸ</t>
    <rPh sb="0" eb="2">
      <t>センテイ</t>
    </rPh>
    <rPh sb="2" eb="3">
      <t>エダ</t>
    </rPh>
    <rPh sb="3" eb="6">
      <t>フンサイキ</t>
    </rPh>
    <rPh sb="11" eb="13">
      <t>ケイコウ</t>
    </rPh>
    <rPh sb="13" eb="14">
      <t>カン</t>
    </rPh>
    <phoneticPr fontId="4"/>
  </si>
  <si>
    <t>1/上～2/中</t>
    <rPh sb="2" eb="3">
      <t>ウエ</t>
    </rPh>
    <rPh sb="6" eb="7">
      <t>ナカ</t>
    </rPh>
    <phoneticPr fontId="4"/>
  </si>
  <si>
    <t xml:space="preserve">貯蔵庫
コンテナ
</t>
    <rPh sb="0" eb="3">
      <t>チョゾウコ</t>
    </rPh>
    <phoneticPr fontId="4"/>
  </si>
  <si>
    <t>殺菌剤9種類
殺虫剤8種類</t>
    <rPh sb="0" eb="3">
      <t>サッキンザイ</t>
    </rPh>
    <rPh sb="4" eb="6">
      <t>シュルイ</t>
    </rPh>
    <rPh sb="7" eb="10">
      <t>サッチュウザイ</t>
    </rPh>
    <rPh sb="11" eb="13">
      <t>シュルイ</t>
    </rPh>
    <phoneticPr fontId="4"/>
  </si>
  <si>
    <t>家庭選別の徹底</t>
    <rPh sb="0" eb="2">
      <t>カテイ</t>
    </rPh>
    <rPh sb="2" eb="4">
      <t>センベツ</t>
    </rPh>
    <rPh sb="5" eb="7">
      <t>テッテイ</t>
    </rPh>
    <phoneticPr fontId="4"/>
  </si>
  <si>
    <t>2/中～3/上</t>
    <rPh sb="2" eb="3">
      <t>ナカ</t>
    </rPh>
    <rPh sb="6" eb="7">
      <t>ウエ</t>
    </rPh>
    <phoneticPr fontId="4"/>
  </si>
  <si>
    <t>家庭用選果機
コンテナ
トラック</t>
    <rPh sb="0" eb="3">
      <t>カテイヨウ</t>
    </rPh>
    <rPh sb="3" eb="5">
      <t>センカ</t>
    </rPh>
    <rPh sb="5" eb="6">
      <t>キ</t>
    </rPh>
    <phoneticPr fontId="4"/>
  </si>
  <si>
    <t>家庭用選果機</t>
    <rPh sb="0" eb="3">
      <t>カテイヨウ</t>
    </rPh>
    <rPh sb="3" eb="5">
      <t>センカ</t>
    </rPh>
    <rPh sb="5" eb="6">
      <t>キ</t>
    </rPh>
    <phoneticPr fontId="4"/>
  </si>
  <si>
    <t>0.04ｐｓ</t>
    <phoneticPr fontId="4"/>
  </si>
  <si>
    <t>BBフルーツ元気200</t>
    <rPh sb="6" eb="8">
      <t>ゲンキ</t>
    </rPh>
    <phoneticPr fontId="4"/>
  </si>
  <si>
    <t>2/下，3/下，5/下，9/上</t>
  </si>
  <si>
    <t>緩効性肥料
　BBフルーツ元気200（12-10-10）
石灰質資材
　マリンカル（粒，アルカリ分48％，苦土分5％，牡蠣殻）</t>
  </si>
  <si>
    <t>目標収量４トン
販売量３．２トン
施用成分量
Ｎ：43Ｋｇ
Ｐ：33Ｋｇ
Ｋ：33Ｋｇ
石灰質資材：100Ｋｇ</t>
    <rPh sb="0" eb="2">
      <t>モクヒョウ</t>
    </rPh>
    <rPh sb="2" eb="4">
      <t>シュウリョウ</t>
    </rPh>
    <rPh sb="8" eb="10">
      <t>ハンバイ</t>
    </rPh>
    <rPh sb="10" eb="11">
      <t>リョウ</t>
    </rPh>
    <rPh sb="18" eb="19">
      <t>セ</t>
    </rPh>
    <rPh sb="19" eb="20">
      <t>ヨウ</t>
    </rPh>
    <rPh sb="20" eb="22">
      <t>セイブン</t>
    </rPh>
    <rPh sb="22" eb="23">
      <t>リョウ</t>
    </rPh>
    <rPh sb="45" eb="48">
      <t>セッカイシツ</t>
    </rPh>
    <rPh sb="48" eb="50">
      <t>シザイ</t>
    </rPh>
    <phoneticPr fontId="4"/>
  </si>
  <si>
    <t>こはん症は，10℃で多発。
乾燥に注意する。</t>
    <rPh sb="3" eb="4">
      <t>ショウ</t>
    </rPh>
    <rPh sb="10" eb="12">
      <t>タハツ</t>
    </rPh>
    <rPh sb="14" eb="16">
      <t>カンソウ</t>
    </rPh>
    <rPh sb="17" eb="19">
      <t>チュウイ</t>
    </rPh>
    <phoneticPr fontId="4"/>
  </si>
  <si>
    <t>貯蔵量
　800～1000ｋｇ/3.3ｍ3
コンテナ利用の場合は7分目入れ。
庫内
　温度5～7℃
　湿度90％</t>
    <rPh sb="0" eb="2">
      <t>チョゾウ</t>
    </rPh>
    <rPh sb="2" eb="3">
      <t>リョウ</t>
    </rPh>
    <rPh sb="26" eb="28">
      <t>リヨウ</t>
    </rPh>
    <rPh sb="29" eb="31">
      <t>バアイ</t>
    </rPh>
    <rPh sb="33" eb="34">
      <t>ブ</t>
    </rPh>
    <rPh sb="34" eb="35">
      <t>メ</t>
    </rPh>
    <rPh sb="35" eb="36">
      <t>イ</t>
    </rPh>
    <rPh sb="40" eb="42">
      <t>コナイ</t>
    </rPh>
    <rPh sb="44" eb="46">
      <t>オンド</t>
    </rPh>
    <rPh sb="52" eb="54">
      <t>シツド</t>
    </rPh>
    <phoneticPr fontId="4"/>
  </si>
  <si>
    <t>露地</t>
    <rPh sb="0" eb="2">
      <t>ロジ</t>
    </rPh>
    <phoneticPr fontId="3"/>
  </si>
  <si>
    <t>レモン</t>
  </si>
  <si>
    <t>はるみ</t>
  </si>
  <si>
    <t>不知火</t>
  </si>
  <si>
    <t>温州みかん（極早生）</t>
    <rPh sb="0" eb="2">
      <t>ウンシュウ</t>
    </rPh>
    <rPh sb="6" eb="7">
      <t>ゴク</t>
    </rPh>
    <rPh sb="7" eb="9">
      <t>ワセ</t>
    </rPh>
    <phoneticPr fontId="3"/>
  </si>
  <si>
    <t>温州みかん（早生）</t>
  </si>
  <si>
    <t>温州みかん（いしじ）</t>
  </si>
  <si>
    <t>合計</t>
    <rPh sb="0" eb="2">
      <t>ゴウケイ</t>
    </rPh>
    <phoneticPr fontId="3"/>
  </si>
  <si>
    <t>育成園</t>
    <rPh sb="0" eb="2">
      <t>イクセイ</t>
    </rPh>
    <rPh sb="2" eb="3">
      <t>エン</t>
    </rPh>
    <phoneticPr fontId="3"/>
  </si>
  <si>
    <t>極早生</t>
    <rPh sb="0" eb="1">
      <t>ゴク</t>
    </rPh>
    <rPh sb="1" eb="3">
      <t>ワセ</t>
    </rPh>
    <phoneticPr fontId="4"/>
  </si>
  <si>
    <t>作　業　別</t>
    <phoneticPr fontId="4"/>
  </si>
  <si>
    <t>整枝・剪定</t>
  </si>
  <si>
    <t>施肥</t>
  </si>
  <si>
    <t>病害虫防除</t>
  </si>
  <si>
    <t>摘果</t>
  </si>
  <si>
    <t>潅水</t>
  </si>
  <si>
    <t>土壌管理</t>
  </si>
  <si>
    <t>除草</t>
  </si>
  <si>
    <t>収穫</t>
  </si>
  <si>
    <t>果実管理</t>
  </si>
  <si>
    <t>その他</t>
  </si>
  <si>
    <t>◎◎</t>
    <phoneticPr fontId="4"/>
  </si>
  <si>
    <t>旬　別　計</t>
    <phoneticPr fontId="4"/>
  </si>
  <si>
    <t>ａ</t>
    <phoneticPr fontId="4"/>
  </si>
  <si>
    <t>雇用労働力</t>
    <phoneticPr fontId="4"/>
  </si>
  <si>
    <t>早生</t>
    <rPh sb="0" eb="2">
      <t>ワセ</t>
    </rPh>
    <phoneticPr fontId="4"/>
  </si>
  <si>
    <t>ａ</t>
  </si>
  <si>
    <t>５　作業別・旬別作業時間（10a当たり）</t>
    <rPh sb="16" eb="17">
      <t>ア</t>
    </rPh>
    <phoneticPr fontId="4"/>
  </si>
  <si>
    <t>整枝・剪定</t>
    <rPh sb="0" eb="1">
      <t>トトノ</t>
    </rPh>
    <rPh sb="1" eb="2">
      <t>エダ</t>
    </rPh>
    <rPh sb="3" eb="5">
      <t>センテイ</t>
    </rPh>
    <phoneticPr fontId="4"/>
  </si>
  <si>
    <t>摘果</t>
    <rPh sb="0" eb="1">
      <t>テキ</t>
    </rPh>
    <rPh sb="1" eb="2">
      <t>カ</t>
    </rPh>
    <phoneticPr fontId="4"/>
  </si>
  <si>
    <t>合計</t>
    <rPh sb="0" eb="2">
      <t>ゴウケイ</t>
    </rPh>
    <phoneticPr fontId="4"/>
  </si>
  <si>
    <t>袋かけ</t>
  </si>
  <si>
    <t>旬　別　計　①</t>
    <phoneticPr fontId="4"/>
  </si>
  <si>
    <t>５　作業別・旬別作業時間（不知火）</t>
  </si>
  <si>
    <t>袋かけ</t>
    <rPh sb="0" eb="1">
      <t>フクロ</t>
    </rPh>
    <phoneticPr fontId="4"/>
  </si>
  <si>
    <t>はるか</t>
    <phoneticPr fontId="4"/>
  </si>
  <si>
    <t>不知火</t>
    <rPh sb="0" eb="3">
      <t>シラヌイ</t>
    </rPh>
    <phoneticPr fontId="4"/>
  </si>
  <si>
    <t>ひゅうがなつ参考</t>
    <rPh sb="6" eb="8">
      <t>サンコウ</t>
    </rPh>
    <phoneticPr fontId="4"/>
  </si>
  <si>
    <t>はるか</t>
    <phoneticPr fontId="4"/>
  </si>
  <si>
    <t>作目：</t>
    <phoneticPr fontId="4"/>
  </si>
  <si>
    <t>（全産地）</t>
    <phoneticPr fontId="4"/>
  </si>
  <si>
    <t>平成21年</t>
    <phoneticPr fontId="4"/>
  </si>
  <si>
    <t>作目：</t>
    <phoneticPr fontId="4"/>
  </si>
  <si>
    <t>平成●●年</t>
    <phoneticPr fontId="4"/>
  </si>
  <si>
    <t>平成21年</t>
    <phoneticPr fontId="4"/>
  </si>
  <si>
    <t>作目：</t>
    <phoneticPr fontId="4"/>
  </si>
  <si>
    <t>はるか</t>
    <phoneticPr fontId="4"/>
  </si>
  <si>
    <t>（全産地）</t>
    <phoneticPr fontId="4"/>
  </si>
  <si>
    <t>平成21年</t>
    <phoneticPr fontId="4"/>
  </si>
  <si>
    <t>はるみ</t>
    <phoneticPr fontId="4"/>
  </si>
  <si>
    <t>９　単価の算出基礎（レモン，1kg当たり）</t>
    <rPh sb="2" eb="4">
      <t>タンカ</t>
    </rPh>
    <phoneticPr fontId="4"/>
  </si>
  <si>
    <t>平成21年</t>
  </si>
  <si>
    <t>平成25年</t>
    <phoneticPr fontId="4"/>
  </si>
  <si>
    <t>レモン</t>
    <phoneticPr fontId="4"/>
  </si>
  <si>
    <t>（全産地）</t>
    <phoneticPr fontId="4"/>
  </si>
  <si>
    <t>平成25年</t>
    <phoneticPr fontId="4"/>
  </si>
  <si>
    <t>９　単価の算出基礎（○○，1kg当たり）</t>
    <rPh sb="2" eb="4">
      <t>タンカ</t>
    </rPh>
    <phoneticPr fontId="4"/>
  </si>
  <si>
    <t>いしじ</t>
    <phoneticPr fontId="4"/>
  </si>
  <si>
    <t>平成21年</t>
    <phoneticPr fontId="4"/>
  </si>
  <si>
    <t>平成22年</t>
    <phoneticPr fontId="4"/>
  </si>
  <si>
    <t>平成23年</t>
    <phoneticPr fontId="4"/>
  </si>
  <si>
    <t>平成24年</t>
    <phoneticPr fontId="4"/>
  </si>
  <si>
    <t>平成25年</t>
    <phoneticPr fontId="4"/>
  </si>
  <si>
    <t>○○</t>
    <phoneticPr fontId="4"/>
  </si>
  <si>
    <t>（全産地）</t>
    <phoneticPr fontId="4"/>
  </si>
  <si>
    <t>平成●●年</t>
    <phoneticPr fontId="4"/>
  </si>
  <si>
    <t>平成22年</t>
    <phoneticPr fontId="4"/>
  </si>
  <si>
    <t>平成23年</t>
    <phoneticPr fontId="4"/>
  </si>
  <si>
    <t>平成24年</t>
    <phoneticPr fontId="4"/>
  </si>
  <si>
    <t>はっさく</t>
    <phoneticPr fontId="4"/>
  </si>
  <si>
    <t>８　経費の算出基礎（はるか，10a当たり）</t>
    <rPh sb="2" eb="4">
      <t>ケイヒ</t>
    </rPh>
    <rPh sb="5" eb="7">
      <t>サンシュツ</t>
    </rPh>
    <rPh sb="7" eb="9">
      <t>キソ</t>
    </rPh>
    <rPh sb="17" eb="18">
      <t>ア</t>
    </rPh>
    <phoneticPr fontId="4"/>
  </si>
  <si>
    <t>８　経費の算出基礎（はるみ，10a当たり）</t>
    <rPh sb="2" eb="4">
      <t>ケイヒ</t>
    </rPh>
    <rPh sb="5" eb="7">
      <t>サンシュツ</t>
    </rPh>
    <rPh sb="7" eb="9">
      <t>キソ</t>
    </rPh>
    <rPh sb="17" eb="18">
      <t>ア</t>
    </rPh>
    <phoneticPr fontId="4"/>
  </si>
  <si>
    <t>８　経費の算出基礎（○○，10a当たり）</t>
    <rPh sb="2" eb="4">
      <t>ケイヒ</t>
    </rPh>
    <rPh sb="5" eb="7">
      <t>サンシュツ</t>
    </rPh>
    <rPh sb="7" eb="9">
      <t>キソ</t>
    </rPh>
    <rPh sb="16" eb="17">
      <t>ア</t>
    </rPh>
    <phoneticPr fontId="4"/>
  </si>
  <si>
    <t>豊穣</t>
    <rPh sb="0" eb="2">
      <t>ホウジョウ</t>
    </rPh>
    <phoneticPr fontId="4"/>
  </si>
  <si>
    <t>苦土石灰</t>
    <rPh sb="0" eb="1">
      <t>ク</t>
    </rPh>
    <rPh sb="1" eb="2">
      <t>ド</t>
    </rPh>
    <rPh sb="2" eb="4">
      <t>セッカイ</t>
    </rPh>
    <phoneticPr fontId="4"/>
  </si>
  <si>
    <t>エムダイファー水和剤</t>
    <rPh sb="7" eb="10">
      <t>スイワザイ</t>
    </rPh>
    <phoneticPr fontId="4"/>
  </si>
  <si>
    <t>ペンコゼブ水和剤</t>
    <rPh sb="5" eb="8">
      <t>スイワザイ</t>
    </rPh>
    <phoneticPr fontId="4"/>
  </si>
  <si>
    <t>サンマイト水和剤</t>
    <rPh sb="5" eb="8">
      <t>スイワザイ</t>
    </rPh>
    <phoneticPr fontId="4"/>
  </si>
  <si>
    <t>豊穣</t>
    <rPh sb="0" eb="1">
      <t>ユタカ</t>
    </rPh>
    <rPh sb="1" eb="2">
      <t>ジョウ</t>
    </rPh>
    <phoneticPr fontId="4"/>
  </si>
  <si>
    <t>元気866</t>
    <rPh sb="0" eb="2">
      <t>ゲンキ</t>
    </rPh>
    <phoneticPr fontId="4"/>
  </si>
  <si>
    <t>ベルクートフロアブル</t>
  </si>
  <si>
    <t>3820円/500cc</t>
    <rPh sb="4" eb="5">
      <t>エン</t>
    </rPh>
    <phoneticPr fontId="1"/>
  </si>
  <si>
    <t>ストロビードライフロアブル</t>
  </si>
  <si>
    <t>5780/500ｇ</t>
  </si>
  <si>
    <t>エムダイファー水和剤</t>
    <rPh sb="7" eb="10">
      <t>スイワザイ</t>
    </rPh>
    <phoneticPr fontId="1"/>
  </si>
  <si>
    <t>1430/1000ｇ</t>
  </si>
  <si>
    <t>ペンコゼブ水和剤*2</t>
    <rPh sb="5" eb="8">
      <t>スイワザイ</t>
    </rPh>
    <phoneticPr fontId="1"/>
  </si>
  <si>
    <t>1510/1000ｇ</t>
  </si>
  <si>
    <t>ジマンダイセン水和剤</t>
    <rPh sb="7" eb="10">
      <t>スイワザイ</t>
    </rPh>
    <phoneticPr fontId="1"/>
  </si>
  <si>
    <t>1710/100０g</t>
  </si>
  <si>
    <t>ベフトップジンフロアブル</t>
  </si>
  <si>
    <t>3690/500cc</t>
  </si>
  <si>
    <t>アタックオイル</t>
  </si>
  <si>
    <t>8210円/20L</t>
  </si>
  <si>
    <t>オリオン水和剤40</t>
    <rPh sb="4" eb="7">
      <t>スイワザイ</t>
    </rPh>
    <phoneticPr fontId="1"/>
  </si>
  <si>
    <t>2240/500g</t>
  </si>
  <si>
    <t>アドマイヤーフロアブル</t>
  </si>
  <si>
    <t>3800/250cc</t>
  </si>
  <si>
    <t>サンマイト水和剤</t>
    <rPh sb="5" eb="8">
      <t>スイワザイ</t>
    </rPh>
    <phoneticPr fontId="1"/>
  </si>
  <si>
    <t>6570/500g</t>
  </si>
  <si>
    <t>スプラサイド乳剤40</t>
    <rPh sb="6" eb="8">
      <t>ニュウザイ</t>
    </rPh>
    <phoneticPr fontId="1"/>
  </si>
  <si>
    <t>2470/500cc</t>
  </si>
  <si>
    <t>ダニカット乳剤20</t>
    <rPh sb="5" eb="7">
      <t>ニュウザイ</t>
    </rPh>
    <phoneticPr fontId="1"/>
  </si>
  <si>
    <t>2130/500cc</t>
  </si>
  <si>
    <t>モスピラン顆粒水溶剤</t>
    <rPh sb="5" eb="7">
      <t>カリュウ</t>
    </rPh>
    <rPh sb="7" eb="8">
      <t>スイ</t>
    </rPh>
    <rPh sb="8" eb="10">
      <t>ヨウザイ</t>
    </rPh>
    <phoneticPr fontId="1"/>
  </si>
  <si>
    <t>7590/500g</t>
  </si>
  <si>
    <t>スターマイトフロアブル</t>
  </si>
  <si>
    <t>4900/250ｃｃ</t>
  </si>
  <si>
    <t>ハチハチフロアブル</t>
  </si>
  <si>
    <t>4270/500ｃｃ</t>
  </si>
  <si>
    <t>ジメトエート乳剤*2</t>
    <rPh sb="6" eb="8">
      <t>ニュウザイ</t>
    </rPh>
    <phoneticPr fontId="1"/>
  </si>
  <si>
    <t>1470/500cc</t>
  </si>
  <si>
    <t>ラウンドアップハイロード*2</t>
  </si>
  <si>
    <t>12930/5500ｃｃ</t>
  </si>
  <si>
    <t>バスタ液剤</t>
    <rPh sb="3" eb="5">
      <t>エキザイ</t>
    </rPh>
    <phoneticPr fontId="1"/>
  </si>
  <si>
    <t>8330/2200ｃｃ</t>
  </si>
  <si>
    <t>アビオンE*3</t>
  </si>
  <si>
    <t>6510円/5000ｃｃ</t>
    <rPh sb="4" eb="5">
      <t>エン</t>
    </rPh>
    <phoneticPr fontId="1"/>
  </si>
  <si>
    <t>クミテン</t>
  </si>
  <si>
    <t>330/500ｃｃ</t>
  </si>
  <si>
    <t>フィガロン乳剤*2</t>
    <rPh sb="5" eb="7">
      <t>ニュウザイ</t>
    </rPh>
    <phoneticPr fontId="1"/>
  </si>
  <si>
    <t>3590/100ｃｃ</t>
  </si>
  <si>
    <t>７　経営収支（不知火部門，10a当たり）</t>
    <rPh sb="10" eb="12">
      <t>ブモン</t>
    </rPh>
    <rPh sb="16" eb="17">
      <t>ア</t>
    </rPh>
    <phoneticPr fontId="4"/>
  </si>
  <si>
    <t>※８－１　不知火算出基礎シート参照</t>
    <rPh sb="8" eb="10">
      <t>サンシュツ</t>
    </rPh>
    <rPh sb="10" eb="12">
      <t>キソ</t>
    </rPh>
    <rPh sb="15" eb="17">
      <t>サンショウ</t>
    </rPh>
    <phoneticPr fontId="4"/>
  </si>
  <si>
    <t>（エ）燃料名</t>
    <phoneticPr fontId="4"/>
  </si>
  <si>
    <t>電気</t>
    <phoneticPr fontId="4"/>
  </si>
  <si>
    <t>７　経営収支（はるか部門，10a当たり）</t>
    <rPh sb="10" eb="12">
      <t>ブモン</t>
    </rPh>
    <rPh sb="16" eb="17">
      <t>ア</t>
    </rPh>
    <phoneticPr fontId="4"/>
  </si>
  <si>
    <t>７　経営収支（レモン部門，10a当たり）</t>
    <rPh sb="10" eb="12">
      <t>ブモン</t>
    </rPh>
    <rPh sb="16" eb="17">
      <t>ア</t>
    </rPh>
    <phoneticPr fontId="4"/>
  </si>
  <si>
    <t>７　経営収支（いしじ部門，10a当たり）</t>
    <rPh sb="10" eb="12">
      <t>ブモン</t>
    </rPh>
    <rPh sb="16" eb="17">
      <t>ア</t>
    </rPh>
    <phoneticPr fontId="4"/>
  </si>
  <si>
    <t>組合費2000円/10a，水利費3000円/10a</t>
    <rPh sb="0" eb="3">
      <t>クミアイヒ</t>
    </rPh>
    <rPh sb="7" eb="8">
      <t>エン</t>
    </rPh>
    <rPh sb="13" eb="15">
      <t>スイリ</t>
    </rPh>
    <rPh sb="15" eb="16">
      <t>ヒ</t>
    </rPh>
    <rPh sb="20" eb="21">
      <t>エン</t>
    </rPh>
    <phoneticPr fontId="4"/>
  </si>
  <si>
    <t>樹冠上部1/3～1/4に発生している夏枝・秋枝は，春枝との境目の2～3芽下で切除し，着花しない新梢の発生を促す。</t>
    <rPh sb="0" eb="2">
      <t>ジュカン</t>
    </rPh>
    <rPh sb="2" eb="4">
      <t>ジョウブ</t>
    </rPh>
    <rPh sb="12" eb="14">
      <t>ハッセイ</t>
    </rPh>
    <rPh sb="18" eb="19">
      <t>ナツ</t>
    </rPh>
    <rPh sb="19" eb="20">
      <t>エダ</t>
    </rPh>
    <rPh sb="21" eb="22">
      <t>アキ</t>
    </rPh>
    <rPh sb="22" eb="23">
      <t>エダ</t>
    </rPh>
    <rPh sb="25" eb="26">
      <t>ハル</t>
    </rPh>
    <rPh sb="26" eb="27">
      <t>エダ</t>
    </rPh>
    <rPh sb="29" eb="31">
      <t>サカイメ</t>
    </rPh>
    <rPh sb="35" eb="36">
      <t>メ</t>
    </rPh>
    <rPh sb="36" eb="37">
      <t>シタ</t>
    </rPh>
    <rPh sb="38" eb="40">
      <t>セツジョ</t>
    </rPh>
    <rPh sb="42" eb="44">
      <t>チャッカ</t>
    </rPh>
    <rPh sb="47" eb="49">
      <t>シンショウ</t>
    </rPh>
    <rPh sb="50" eb="52">
      <t>ハッセイ</t>
    </rPh>
    <rPh sb="53" eb="54">
      <t>ウナガ</t>
    </rPh>
    <phoneticPr fontId="4"/>
  </si>
  <si>
    <t>目標収量３トン
販売量２．４トン
施用成分量
Ｎ：36Ｋｇ
Ｐ：28Ｋｇ
Ｋ：28Ｋｇ
石灰質資材：100Ｋｇ</t>
    <rPh sb="0" eb="2">
      <t>モクヒョウ</t>
    </rPh>
    <rPh sb="2" eb="4">
      <t>シュウリョウ</t>
    </rPh>
    <rPh sb="8" eb="10">
      <t>ハンバイ</t>
    </rPh>
    <rPh sb="10" eb="11">
      <t>リョウ</t>
    </rPh>
    <rPh sb="18" eb="19">
      <t>セ</t>
    </rPh>
    <rPh sb="19" eb="20">
      <t>ヨウ</t>
    </rPh>
    <rPh sb="20" eb="22">
      <t>セイブン</t>
    </rPh>
    <rPh sb="22" eb="23">
      <t>リョウ</t>
    </rPh>
    <rPh sb="45" eb="48">
      <t>セッカイシツ</t>
    </rPh>
    <rPh sb="48" eb="50">
      <t>シザイ</t>
    </rPh>
    <phoneticPr fontId="4"/>
  </si>
  <si>
    <t xml:space="preserve">樹冠上部1/3は全摘果
樹冠下部2/3は100葉に1果
</t>
    <rPh sb="0" eb="1">
      <t>ジュ</t>
    </rPh>
    <rPh sb="1" eb="2">
      <t>カン</t>
    </rPh>
    <rPh sb="2" eb="4">
      <t>ジョウブ</t>
    </rPh>
    <rPh sb="8" eb="9">
      <t>ゼン</t>
    </rPh>
    <rPh sb="9" eb="11">
      <t>テキカ</t>
    </rPh>
    <rPh sb="13" eb="15">
      <t>ジュカン</t>
    </rPh>
    <rPh sb="15" eb="17">
      <t>カブ</t>
    </rPh>
    <rPh sb="24" eb="25">
      <t>ハ</t>
    </rPh>
    <rPh sb="27" eb="28">
      <t>カ</t>
    </rPh>
    <phoneticPr fontId="4"/>
  </si>
  <si>
    <t>3/中～4/上</t>
    <rPh sb="2" eb="3">
      <t>ナカ</t>
    </rPh>
    <rPh sb="6" eb="7">
      <t>ウエ</t>
    </rPh>
    <phoneticPr fontId="4"/>
  </si>
  <si>
    <t>6/下～7/中</t>
    <rPh sb="2" eb="3">
      <t>シタ</t>
    </rPh>
    <rPh sb="6" eb="7">
      <t>ナカ</t>
    </rPh>
    <phoneticPr fontId="4"/>
  </si>
  <si>
    <t>2/中，4/上</t>
    <rPh sb="2" eb="3">
      <t>ナカ</t>
    </rPh>
    <rPh sb="6" eb="7">
      <t>ウエ</t>
    </rPh>
    <phoneticPr fontId="4"/>
  </si>
  <si>
    <t>収穫鋏
脚立</t>
    <rPh sb="0" eb="2">
      <t>シュウカク</t>
    </rPh>
    <rPh sb="2" eb="3">
      <t>ハサミ</t>
    </rPh>
    <rPh sb="4" eb="6">
      <t>キャタツ</t>
    </rPh>
    <phoneticPr fontId="4"/>
  </si>
  <si>
    <t>緩効性肥料
　BBフルーツ元気200（12-10-10）
石灰質資材
　マリンカル（粒，アルカリ分48％，苦土分5％，牡蠣殻）</t>
    <rPh sb="0" eb="3">
      <t>カンコウセイ</t>
    </rPh>
    <rPh sb="3" eb="5">
      <t>ヒリョウ</t>
    </rPh>
    <rPh sb="13" eb="15">
      <t>ゲンキ</t>
    </rPh>
    <rPh sb="30" eb="33">
      <t>セッカイシツ</t>
    </rPh>
    <rPh sb="33" eb="35">
      <t>シザイ</t>
    </rPh>
    <rPh sb="43" eb="44">
      <t>ツブ</t>
    </rPh>
    <rPh sb="49" eb="50">
      <t>ブン</t>
    </rPh>
    <rPh sb="54" eb="56">
      <t>クド</t>
    </rPh>
    <rPh sb="56" eb="57">
      <t>ブン</t>
    </rPh>
    <rPh sb="60" eb="63">
      <t>カキガラ</t>
    </rPh>
    <phoneticPr fontId="4"/>
  </si>
  <si>
    <t>隔年結果を起こしやすいため，着果過多にならないよう予備枝を確保する。</t>
    <rPh sb="0" eb="2">
      <t>カクネン</t>
    </rPh>
    <rPh sb="2" eb="4">
      <t>ケッカ</t>
    </rPh>
    <rPh sb="5" eb="6">
      <t>オ</t>
    </rPh>
    <rPh sb="14" eb="16">
      <t>チャッカ</t>
    </rPh>
    <rPh sb="16" eb="18">
      <t>カタ</t>
    </rPh>
    <rPh sb="25" eb="27">
      <t>ヨビ</t>
    </rPh>
    <rPh sb="27" eb="28">
      <t>エダ</t>
    </rPh>
    <rPh sb="29" eb="31">
      <t>カクホ</t>
    </rPh>
    <phoneticPr fontId="4"/>
  </si>
  <si>
    <t>３　標準技術（はるみ）</t>
    <rPh sb="2" eb="4">
      <t>ヒョウジュン</t>
    </rPh>
    <rPh sb="4" eb="6">
      <t>ギジュツ</t>
    </rPh>
    <phoneticPr fontId="4"/>
  </si>
  <si>
    <t>分割採収
1回目：12月下旬，9分着色以上
2回目：1月上旬，残果一括採収</t>
    <rPh sb="0" eb="2">
      <t>ブンカツ</t>
    </rPh>
    <rPh sb="2" eb="4">
      <t>サイシュウ</t>
    </rPh>
    <rPh sb="6" eb="8">
      <t>カイメ</t>
    </rPh>
    <rPh sb="11" eb="12">
      <t>ガツ</t>
    </rPh>
    <rPh sb="12" eb="14">
      <t>ゲジュン</t>
    </rPh>
    <rPh sb="16" eb="17">
      <t>ブ</t>
    </rPh>
    <rPh sb="17" eb="19">
      <t>チャクショク</t>
    </rPh>
    <rPh sb="19" eb="21">
      <t>イジョウ</t>
    </rPh>
    <rPh sb="23" eb="25">
      <t>カイメ</t>
    </rPh>
    <rPh sb="27" eb="28">
      <t>ガツ</t>
    </rPh>
    <rPh sb="28" eb="30">
      <t>ジョウジュン</t>
    </rPh>
    <rPh sb="31" eb="32">
      <t>ザン</t>
    </rPh>
    <rPh sb="32" eb="33">
      <t>カ</t>
    </rPh>
    <rPh sb="33" eb="35">
      <t>イッカツ</t>
    </rPh>
    <rPh sb="35" eb="37">
      <t>サイシュウ</t>
    </rPh>
    <phoneticPr fontId="4"/>
  </si>
  <si>
    <t>自然予措
貯蔵温湿度
　温度6～8℃
　湿度85％
コンテナ貯蔵の場合は，5～6分目入りとし，上下に新聞紙を敷く。</t>
    <rPh sb="0" eb="2">
      <t>シゼン</t>
    </rPh>
    <rPh sb="2" eb="3">
      <t>ヨ</t>
    </rPh>
    <rPh sb="3" eb="4">
      <t>ソ</t>
    </rPh>
    <rPh sb="6" eb="8">
      <t>チョゾウ</t>
    </rPh>
    <rPh sb="8" eb="11">
      <t>オンシツド</t>
    </rPh>
    <rPh sb="13" eb="15">
      <t>オンド</t>
    </rPh>
    <rPh sb="21" eb="23">
      <t>シツド</t>
    </rPh>
    <rPh sb="31" eb="33">
      <t>チョゾウ</t>
    </rPh>
    <rPh sb="34" eb="36">
      <t>バアイ</t>
    </rPh>
    <rPh sb="41" eb="42">
      <t>ブ</t>
    </rPh>
    <rPh sb="42" eb="43">
      <t>メ</t>
    </rPh>
    <rPh sb="43" eb="44">
      <t>イ</t>
    </rPh>
    <rPh sb="48" eb="50">
      <t>ジョウゲ</t>
    </rPh>
    <rPh sb="51" eb="54">
      <t>シンブンシ</t>
    </rPh>
    <rPh sb="55" eb="56">
      <t>シ</t>
    </rPh>
    <phoneticPr fontId="4"/>
  </si>
  <si>
    <t>2/下，3/下，5/下，9/上</t>
    <rPh sb="2" eb="3">
      <t>シタ</t>
    </rPh>
    <rPh sb="6" eb="7">
      <t>シタ</t>
    </rPh>
    <rPh sb="10" eb="11">
      <t>シタ</t>
    </rPh>
    <rPh sb="14" eb="15">
      <t>ウエ</t>
    </rPh>
    <phoneticPr fontId="4"/>
  </si>
  <si>
    <t>12/下～1/上</t>
    <rPh sb="3" eb="4">
      <t>シタ</t>
    </rPh>
    <rPh sb="7" eb="8">
      <t>ウエ</t>
    </rPh>
    <phoneticPr fontId="4"/>
  </si>
  <si>
    <t>1/下～2/下</t>
    <rPh sb="2" eb="3">
      <t>シタ</t>
    </rPh>
    <rPh sb="6" eb="7">
      <t>シタ</t>
    </rPh>
    <phoneticPr fontId="4"/>
  </si>
  <si>
    <t>３　標準技術（いしじ）</t>
    <rPh sb="2" eb="4">
      <t>ヒョウジュン</t>
    </rPh>
    <rPh sb="4" eb="6">
      <t>ギジュツ</t>
    </rPh>
    <phoneticPr fontId="4"/>
  </si>
  <si>
    <t>開心自然形</t>
    <rPh sb="0" eb="2">
      <t>カイシン</t>
    </rPh>
    <rPh sb="2" eb="4">
      <t>シゼン</t>
    </rPh>
    <rPh sb="4" eb="5">
      <t>カタチ</t>
    </rPh>
    <phoneticPr fontId="4"/>
  </si>
  <si>
    <t>目標収量３.５トン
販売量２.８トン
施用成分量
Ｎ：30Ｋｇ
Ｐ：24Ｋｇ
Ｋ：24Ｋｇ
石灰質資材：100Ｋｇ</t>
    <rPh sb="0" eb="2">
      <t>モクヒョウ</t>
    </rPh>
    <rPh sb="2" eb="4">
      <t>シュウリョウ</t>
    </rPh>
    <rPh sb="10" eb="12">
      <t>ハンバイ</t>
    </rPh>
    <rPh sb="12" eb="13">
      <t>リョウ</t>
    </rPh>
    <rPh sb="20" eb="21">
      <t>セ</t>
    </rPh>
    <rPh sb="21" eb="22">
      <t>ヨウ</t>
    </rPh>
    <rPh sb="22" eb="24">
      <t>セイブン</t>
    </rPh>
    <rPh sb="24" eb="25">
      <t>リョウ</t>
    </rPh>
    <rPh sb="47" eb="50">
      <t>セッカイシツ</t>
    </rPh>
    <rPh sb="50" eb="52">
      <t>シザイ</t>
    </rPh>
    <phoneticPr fontId="4"/>
  </si>
  <si>
    <t xml:space="preserve">荒もぎ摘果
仕上げ摘果
最終適正葉果比
25
S級にならない果実の大きさ
</t>
    <rPh sb="0" eb="1">
      <t>アラ</t>
    </rPh>
    <rPh sb="3" eb="4">
      <t>テキ</t>
    </rPh>
    <rPh sb="4" eb="5">
      <t>カ</t>
    </rPh>
    <rPh sb="6" eb="8">
      <t>シア</t>
    </rPh>
    <rPh sb="9" eb="10">
      <t>テキ</t>
    </rPh>
    <rPh sb="10" eb="11">
      <t>カ</t>
    </rPh>
    <rPh sb="12" eb="14">
      <t>サイシュウ</t>
    </rPh>
    <rPh sb="14" eb="16">
      <t>テキセイ</t>
    </rPh>
    <rPh sb="16" eb="17">
      <t>ハ</t>
    </rPh>
    <rPh sb="17" eb="18">
      <t>カ</t>
    </rPh>
    <rPh sb="18" eb="19">
      <t>ヒ</t>
    </rPh>
    <rPh sb="24" eb="25">
      <t>キュウ</t>
    </rPh>
    <rPh sb="30" eb="32">
      <t>カジツ</t>
    </rPh>
    <rPh sb="33" eb="34">
      <t>オオ</t>
    </rPh>
    <phoneticPr fontId="4"/>
  </si>
  <si>
    <t>除草剤3回
草刈機1回</t>
    <rPh sb="0" eb="2">
      <t>ジョソウ</t>
    </rPh>
    <rPh sb="2" eb="3">
      <t>ザイ</t>
    </rPh>
    <rPh sb="4" eb="5">
      <t>カイ</t>
    </rPh>
    <rPh sb="6" eb="8">
      <t>クサカリ</t>
    </rPh>
    <rPh sb="8" eb="9">
      <t>キ</t>
    </rPh>
    <rPh sb="10" eb="11">
      <t>カイ</t>
    </rPh>
    <phoneticPr fontId="4"/>
  </si>
  <si>
    <t>出荷基準に達した果実から分割採収</t>
    <rPh sb="0" eb="2">
      <t>シュッカ</t>
    </rPh>
    <rPh sb="2" eb="4">
      <t>キジュン</t>
    </rPh>
    <rPh sb="5" eb="6">
      <t>タッ</t>
    </rPh>
    <rPh sb="8" eb="10">
      <t>カジツ</t>
    </rPh>
    <rPh sb="12" eb="14">
      <t>ブンカツ</t>
    </rPh>
    <rPh sb="14" eb="16">
      <t>サイシュウ</t>
    </rPh>
    <phoneticPr fontId="4"/>
  </si>
  <si>
    <t>自然予措</t>
    <rPh sb="0" eb="2">
      <t>シゼン</t>
    </rPh>
    <rPh sb="2" eb="3">
      <t>ヨ</t>
    </rPh>
    <rPh sb="3" eb="4">
      <t>ソ</t>
    </rPh>
    <phoneticPr fontId="4"/>
  </si>
  <si>
    <t>2/下，3/下，5/下，6/中，11/上</t>
    <rPh sb="2" eb="3">
      <t>シタ</t>
    </rPh>
    <rPh sb="6" eb="7">
      <t>シタ</t>
    </rPh>
    <rPh sb="10" eb="11">
      <t>シタ</t>
    </rPh>
    <rPh sb="14" eb="15">
      <t>チュウ</t>
    </rPh>
    <rPh sb="19" eb="20">
      <t>ウエ</t>
    </rPh>
    <phoneticPr fontId="4"/>
  </si>
  <si>
    <t>3/上，5/上，5/中，6/上，6/中，７/中，8/上，9/上，11/下</t>
    <rPh sb="2" eb="3">
      <t>ウエ</t>
    </rPh>
    <rPh sb="6" eb="7">
      <t>ウエ</t>
    </rPh>
    <rPh sb="10" eb="11">
      <t>チュウ</t>
    </rPh>
    <rPh sb="14" eb="15">
      <t>ウエ</t>
    </rPh>
    <rPh sb="18" eb="19">
      <t>ナカ</t>
    </rPh>
    <rPh sb="22" eb="23">
      <t>ナカ</t>
    </rPh>
    <rPh sb="26" eb="27">
      <t>ウエ</t>
    </rPh>
    <rPh sb="30" eb="31">
      <t>ウエ</t>
    </rPh>
    <rPh sb="35" eb="36">
      <t>ゲ</t>
    </rPh>
    <phoneticPr fontId="4"/>
  </si>
  <si>
    <t>6/下～10/下</t>
    <rPh sb="2" eb="3">
      <t>シタ</t>
    </rPh>
    <rPh sb="7" eb="8">
      <t>ゲ</t>
    </rPh>
    <phoneticPr fontId="4"/>
  </si>
  <si>
    <t>5/上，8/中，下</t>
    <rPh sb="2" eb="3">
      <t>ウエ</t>
    </rPh>
    <rPh sb="6" eb="7">
      <t>ナカ</t>
    </rPh>
    <rPh sb="8" eb="9">
      <t>シタ</t>
    </rPh>
    <phoneticPr fontId="4"/>
  </si>
  <si>
    <t>4/上，5/上，7/中，9/中</t>
    <rPh sb="2" eb="3">
      <t>ウエ</t>
    </rPh>
    <rPh sb="6" eb="7">
      <t>ウエ</t>
    </rPh>
    <rPh sb="10" eb="11">
      <t>ナカ</t>
    </rPh>
    <rPh sb="14" eb="15">
      <t>ナカ</t>
    </rPh>
    <phoneticPr fontId="4"/>
  </si>
  <si>
    <t>11/下～12/中</t>
    <rPh sb="3" eb="4">
      <t>ゲ</t>
    </rPh>
    <rPh sb="8" eb="9">
      <t>チュウ</t>
    </rPh>
    <phoneticPr fontId="4"/>
  </si>
  <si>
    <t>11/下～12/下</t>
    <rPh sb="3" eb="4">
      <t>ゲ</t>
    </rPh>
    <rPh sb="8" eb="9">
      <t>シタ</t>
    </rPh>
    <phoneticPr fontId="4"/>
  </si>
  <si>
    <t>剪定用具
　鋸，鋏</t>
    <rPh sb="0" eb="2">
      <t>センテイ</t>
    </rPh>
    <rPh sb="2" eb="4">
      <t>ヨウグ</t>
    </rPh>
    <rPh sb="6" eb="7">
      <t>ノコギリ</t>
    </rPh>
    <rPh sb="8" eb="9">
      <t>ハサミ</t>
    </rPh>
    <phoneticPr fontId="4"/>
  </si>
  <si>
    <t>樹高2.0ｍ程度
樹冠占有率
　60～80％</t>
    <rPh sb="0" eb="1">
      <t>ジュ</t>
    </rPh>
    <rPh sb="1" eb="2">
      <t>タカ</t>
    </rPh>
    <rPh sb="6" eb="8">
      <t>テイド</t>
    </rPh>
    <rPh sb="9" eb="10">
      <t>ジュ</t>
    </rPh>
    <rPh sb="10" eb="11">
      <t>カンムリ</t>
    </rPh>
    <rPh sb="11" eb="13">
      <t>センユウ</t>
    </rPh>
    <rPh sb="13" eb="14">
      <t>リツ</t>
    </rPh>
    <phoneticPr fontId="4"/>
  </si>
  <si>
    <t>適期防除
発生予察</t>
    <rPh sb="0" eb="2">
      <t>テキキ</t>
    </rPh>
    <rPh sb="2" eb="4">
      <t>ボウジョ</t>
    </rPh>
    <rPh sb="5" eb="7">
      <t>ハッセイ</t>
    </rPh>
    <rPh sb="7" eb="9">
      <t>ヨサツ</t>
    </rPh>
    <phoneticPr fontId="4"/>
  </si>
  <si>
    <t>ｸﾗｯｷﾝｸﾞに注意</t>
    <rPh sb="8" eb="10">
      <t>チュウイ</t>
    </rPh>
    <phoneticPr fontId="4"/>
  </si>
  <si>
    <t>目標収量４トン
販売量３．２トン
施用成分量
Ｎ：20Ｋｇ
Ｐ：16Ｋｇ
Ｋ：16Ｋｇ
石灰質資材：100Ｋｇ</t>
    <rPh sb="0" eb="2">
      <t>モクヒョウ</t>
    </rPh>
    <rPh sb="2" eb="4">
      <t>シュウリョウ</t>
    </rPh>
    <rPh sb="8" eb="10">
      <t>ハンバイ</t>
    </rPh>
    <rPh sb="10" eb="11">
      <t>リョウ</t>
    </rPh>
    <rPh sb="18" eb="19">
      <t>セ</t>
    </rPh>
    <rPh sb="19" eb="20">
      <t>ヨウ</t>
    </rPh>
    <rPh sb="20" eb="22">
      <t>セイブン</t>
    </rPh>
    <rPh sb="22" eb="23">
      <t>リョウ</t>
    </rPh>
    <rPh sb="45" eb="48">
      <t>セッカイシツ</t>
    </rPh>
    <rPh sb="48" eb="50">
      <t>シザイ</t>
    </rPh>
    <phoneticPr fontId="4"/>
  </si>
  <si>
    <t xml:space="preserve">荒もぎ摘果
仕上げ摘果
最終適正葉果比
20～25
S級にならない果実の大きさ
8/1　30mm未満
9/1　42mm未満
10/1　51mm未満
</t>
    <rPh sb="0" eb="1">
      <t>アラ</t>
    </rPh>
    <rPh sb="3" eb="4">
      <t>テキ</t>
    </rPh>
    <rPh sb="4" eb="5">
      <t>カ</t>
    </rPh>
    <rPh sb="6" eb="8">
      <t>シア</t>
    </rPh>
    <rPh sb="9" eb="10">
      <t>テキ</t>
    </rPh>
    <rPh sb="10" eb="11">
      <t>カ</t>
    </rPh>
    <rPh sb="12" eb="14">
      <t>サイシュウ</t>
    </rPh>
    <rPh sb="14" eb="16">
      <t>テキセイ</t>
    </rPh>
    <rPh sb="16" eb="17">
      <t>ハ</t>
    </rPh>
    <rPh sb="17" eb="18">
      <t>カ</t>
    </rPh>
    <rPh sb="18" eb="19">
      <t>ヒ</t>
    </rPh>
    <rPh sb="27" eb="28">
      <t>キュウ</t>
    </rPh>
    <rPh sb="33" eb="35">
      <t>カジツ</t>
    </rPh>
    <rPh sb="36" eb="37">
      <t>オオ</t>
    </rPh>
    <rPh sb="48" eb="50">
      <t>ミマン</t>
    </rPh>
    <rPh sb="59" eb="61">
      <t>ミマン</t>
    </rPh>
    <rPh sb="71" eb="73">
      <t>ミマン</t>
    </rPh>
    <phoneticPr fontId="4"/>
  </si>
  <si>
    <t>2/下，3/下，5/下，10/下</t>
    <rPh sb="2" eb="3">
      <t>シタ</t>
    </rPh>
    <rPh sb="6" eb="7">
      <t>シタ</t>
    </rPh>
    <rPh sb="10" eb="11">
      <t>シタ</t>
    </rPh>
    <rPh sb="15" eb="16">
      <t>ゲ</t>
    </rPh>
    <phoneticPr fontId="4"/>
  </si>
  <si>
    <t>3/上，5/中，6/上，6/中，７/中，8/上，9/上，10/中</t>
    <rPh sb="2" eb="3">
      <t>ウエ</t>
    </rPh>
    <rPh sb="6" eb="7">
      <t>チュウ</t>
    </rPh>
    <rPh sb="10" eb="11">
      <t>ウエ</t>
    </rPh>
    <rPh sb="14" eb="15">
      <t>ナカ</t>
    </rPh>
    <rPh sb="18" eb="19">
      <t>ナカ</t>
    </rPh>
    <rPh sb="22" eb="23">
      <t>ウエ</t>
    </rPh>
    <rPh sb="26" eb="27">
      <t>ウエ</t>
    </rPh>
    <rPh sb="31" eb="32">
      <t>チュウ</t>
    </rPh>
    <phoneticPr fontId="4"/>
  </si>
  <si>
    <t>10/下～11/下</t>
    <rPh sb="3" eb="4">
      <t>ゲ</t>
    </rPh>
    <rPh sb="8" eb="9">
      <t>ゲ</t>
    </rPh>
    <phoneticPr fontId="4"/>
  </si>
  <si>
    <t>10/下～11/下</t>
    <rPh sb="3" eb="4">
      <t>ゲ</t>
    </rPh>
    <rPh sb="8" eb="9">
      <t>シタ</t>
    </rPh>
    <phoneticPr fontId="4"/>
  </si>
  <si>
    <t>目標収量３.５トン
販売量２.８トン
施用成分量
Ｎ：18Ｋｇ
Ｐ：15Ｋｇ
Ｋ：15Ｋｇ
石灰質資材：100Ｋｇ</t>
    <rPh sb="0" eb="2">
      <t>モクヒョウ</t>
    </rPh>
    <rPh sb="2" eb="4">
      <t>シュウリョウ</t>
    </rPh>
    <rPh sb="10" eb="12">
      <t>ハンバイ</t>
    </rPh>
    <rPh sb="12" eb="13">
      <t>リョウ</t>
    </rPh>
    <rPh sb="20" eb="21">
      <t>セ</t>
    </rPh>
    <rPh sb="21" eb="22">
      <t>ヨウ</t>
    </rPh>
    <rPh sb="22" eb="24">
      <t>セイブン</t>
    </rPh>
    <rPh sb="24" eb="25">
      <t>リョウ</t>
    </rPh>
    <rPh sb="47" eb="50">
      <t>セッカイシツ</t>
    </rPh>
    <rPh sb="50" eb="52">
      <t>シザイ</t>
    </rPh>
    <phoneticPr fontId="4"/>
  </si>
  <si>
    <t xml:space="preserve">荒もぎ摘果
仕上げ摘果
最終適正葉果比
17～20
S級にならない果実の大きさ
8/1　32mm未満
9/1　44mm未満
10/1　53mm未満
</t>
    <rPh sb="0" eb="1">
      <t>アラ</t>
    </rPh>
    <rPh sb="3" eb="4">
      <t>テキ</t>
    </rPh>
    <rPh sb="4" eb="5">
      <t>カ</t>
    </rPh>
    <rPh sb="6" eb="8">
      <t>シア</t>
    </rPh>
    <rPh sb="9" eb="10">
      <t>テキ</t>
    </rPh>
    <rPh sb="10" eb="11">
      <t>カ</t>
    </rPh>
    <rPh sb="12" eb="14">
      <t>サイシュウ</t>
    </rPh>
    <rPh sb="14" eb="16">
      <t>テキセイ</t>
    </rPh>
    <rPh sb="16" eb="17">
      <t>ハ</t>
    </rPh>
    <rPh sb="17" eb="18">
      <t>カ</t>
    </rPh>
    <rPh sb="18" eb="19">
      <t>ヒ</t>
    </rPh>
    <rPh sb="27" eb="28">
      <t>キュウ</t>
    </rPh>
    <rPh sb="33" eb="35">
      <t>カジツ</t>
    </rPh>
    <rPh sb="36" eb="37">
      <t>オオ</t>
    </rPh>
    <rPh sb="48" eb="50">
      <t>ミマン</t>
    </rPh>
    <rPh sb="59" eb="61">
      <t>ミマン</t>
    </rPh>
    <rPh sb="71" eb="73">
      <t>ミマン</t>
    </rPh>
    <phoneticPr fontId="4"/>
  </si>
  <si>
    <t>3/上，5/上，5/中，6/上，6/中，７/中，8/上，9/上，9/下</t>
    <rPh sb="2" eb="3">
      <t>ウエ</t>
    </rPh>
    <rPh sb="6" eb="7">
      <t>ウエ</t>
    </rPh>
    <rPh sb="10" eb="11">
      <t>チュウ</t>
    </rPh>
    <rPh sb="14" eb="15">
      <t>ウエ</t>
    </rPh>
    <rPh sb="18" eb="19">
      <t>ナカ</t>
    </rPh>
    <rPh sb="22" eb="23">
      <t>ナカ</t>
    </rPh>
    <rPh sb="26" eb="27">
      <t>ウエ</t>
    </rPh>
    <rPh sb="30" eb="31">
      <t>ウエ</t>
    </rPh>
    <rPh sb="34" eb="35">
      <t>ゲ</t>
    </rPh>
    <phoneticPr fontId="4"/>
  </si>
  <si>
    <t>6/下～9/下</t>
    <rPh sb="2" eb="3">
      <t>シタ</t>
    </rPh>
    <rPh sb="6" eb="7">
      <t>ゲ</t>
    </rPh>
    <phoneticPr fontId="4"/>
  </si>
  <si>
    <t>10/上～10/下</t>
    <rPh sb="3" eb="4">
      <t>ウエ</t>
    </rPh>
    <rPh sb="8" eb="9">
      <t>ゲ</t>
    </rPh>
    <phoneticPr fontId="4"/>
  </si>
  <si>
    <t>10/上～10/下</t>
    <rPh sb="3" eb="4">
      <t>ウエ</t>
    </rPh>
    <rPh sb="8" eb="9">
      <t>シタ</t>
    </rPh>
    <phoneticPr fontId="4"/>
  </si>
  <si>
    <t>7月重点摘果</t>
    <rPh sb="1" eb="2">
      <t>ガツ</t>
    </rPh>
    <rPh sb="2" eb="4">
      <t>ジュウテン</t>
    </rPh>
    <rPh sb="4" eb="5">
      <t>テキ</t>
    </rPh>
    <rPh sb="5" eb="6">
      <t>カ</t>
    </rPh>
    <phoneticPr fontId="4"/>
  </si>
  <si>
    <t>温州みかん（早生，露地）</t>
    <rPh sb="9" eb="11">
      <t>ロジ</t>
    </rPh>
    <phoneticPr fontId="3"/>
  </si>
  <si>
    <t>草  地</t>
  </si>
  <si>
    <t>温州みかん（いしじ，露地）</t>
    <rPh sb="10" eb="12">
      <t>ロジ</t>
    </rPh>
    <phoneticPr fontId="3"/>
  </si>
  <si>
    <t>（うち施設）</t>
  </si>
  <si>
    <t>温州みかん（早生，マルチ）</t>
    <rPh sb="0" eb="2">
      <t>ウンシュウ</t>
    </rPh>
    <rPh sb="6" eb="8">
      <t>ワセ</t>
    </rPh>
    <phoneticPr fontId="3"/>
  </si>
  <si>
    <t>温州みかん（いしじ，マルチ）</t>
    <rPh sb="0" eb="2">
      <t>ウンシュウ</t>
    </rPh>
    <phoneticPr fontId="3"/>
  </si>
  <si>
    <t>２　前提条件</t>
    <phoneticPr fontId="4"/>
  </si>
  <si>
    <t>露地栽培，マルチ栽培</t>
    <rPh sb="0" eb="2">
      <t>ロジ</t>
    </rPh>
    <rPh sb="2" eb="4">
      <t>サイバイ</t>
    </rPh>
    <rPh sb="8" eb="10">
      <t>サイバイ</t>
    </rPh>
    <phoneticPr fontId="3"/>
  </si>
  <si>
    <t>動噴防除</t>
    <rPh sb="0" eb="2">
      <t>ドウフン</t>
    </rPh>
    <rPh sb="2" eb="4">
      <t>ボウジョ</t>
    </rPh>
    <phoneticPr fontId="3"/>
  </si>
  <si>
    <t>はるか</t>
    <phoneticPr fontId="3"/>
  </si>
  <si>
    <t>作     　目</t>
    <phoneticPr fontId="3"/>
  </si>
  <si>
    <t>面　積</t>
    <phoneticPr fontId="3"/>
  </si>
  <si>
    <t>凡例</t>
    <phoneticPr fontId="4"/>
  </si>
  <si>
    <t>堆肥1トン/10a
剪定枝を剪定枝粉砕機で粉砕</t>
    <rPh sb="0" eb="2">
      <t>タイヒ</t>
    </rPh>
    <rPh sb="10" eb="12">
      <t>センテイ</t>
    </rPh>
    <rPh sb="12" eb="13">
      <t>エダ</t>
    </rPh>
    <rPh sb="14" eb="16">
      <t>センテイ</t>
    </rPh>
    <rPh sb="16" eb="17">
      <t>エダ</t>
    </rPh>
    <rPh sb="17" eb="20">
      <t>フンサイキ</t>
    </rPh>
    <rPh sb="21" eb="23">
      <t>フンサイ</t>
    </rPh>
    <phoneticPr fontId="4"/>
  </si>
  <si>
    <t>剪定鋸
剪定鋏
脚立</t>
    <phoneticPr fontId="4"/>
  </si>
  <si>
    <t>1200Lタンク
動噴
ホース
ガソリン携行缶
ﾄﾗｯｸ</t>
    <rPh sb="9" eb="11">
      <t>ドウフン</t>
    </rPh>
    <rPh sb="20" eb="22">
      <t>ケイコウ</t>
    </rPh>
    <rPh sb="22" eb="23">
      <t>カン</t>
    </rPh>
    <phoneticPr fontId="4"/>
  </si>
  <si>
    <t>スプリンクラー</t>
    <phoneticPr fontId="4"/>
  </si>
  <si>
    <t>はっさく</t>
    <phoneticPr fontId="4"/>
  </si>
  <si>
    <t>後期摘果で規格外を除去する</t>
    <phoneticPr fontId="4"/>
  </si>
  <si>
    <t>農薬安全使用遵守</t>
    <phoneticPr fontId="4"/>
  </si>
  <si>
    <t>はるみ</t>
    <phoneticPr fontId="4"/>
  </si>
  <si>
    <t>農薬安全使用遵守</t>
    <phoneticPr fontId="4"/>
  </si>
  <si>
    <t>５　作業別・旬別作業時間（はっさく）</t>
    <phoneticPr fontId="4"/>
  </si>
  <si>
    <t>はっさく</t>
    <phoneticPr fontId="4"/>
  </si>
  <si>
    <t>作　業　別</t>
    <phoneticPr fontId="4"/>
  </si>
  <si>
    <t>作　　　型</t>
    <phoneticPr fontId="4"/>
  </si>
  <si>
    <t>旬　別　計</t>
    <phoneticPr fontId="4"/>
  </si>
  <si>
    <t>月　  　計</t>
    <phoneticPr fontId="4"/>
  </si>
  <si>
    <t>ａ</t>
    <phoneticPr fontId="4"/>
  </si>
  <si>
    <t>作　業　別</t>
    <phoneticPr fontId="4"/>
  </si>
  <si>
    <t>旬　別　計　①</t>
    <phoneticPr fontId="4"/>
  </si>
  <si>
    <t>Ａ</t>
    <phoneticPr fontId="4"/>
  </si>
  <si>
    <t>Ｂ</t>
    <phoneticPr fontId="4"/>
  </si>
  <si>
    <t>C</t>
    <phoneticPr fontId="4"/>
  </si>
  <si>
    <t>過不足労働力　③=②-①</t>
    <phoneticPr fontId="4"/>
  </si>
  <si>
    <t>雇用労働力</t>
    <phoneticPr fontId="4"/>
  </si>
  <si>
    <t>作　業　別</t>
    <phoneticPr fontId="4"/>
  </si>
  <si>
    <t>作　　　型</t>
    <phoneticPr fontId="4"/>
  </si>
  <si>
    <t>電気</t>
    <phoneticPr fontId="4"/>
  </si>
  <si>
    <t>灯油</t>
    <phoneticPr fontId="4"/>
  </si>
  <si>
    <t>混合</t>
    <phoneticPr fontId="4"/>
  </si>
  <si>
    <t>燃料費の</t>
    <phoneticPr fontId="4"/>
  </si>
  <si>
    <t>潤滑油</t>
    <phoneticPr fontId="4"/>
  </si>
  <si>
    <t>ガソリン</t>
    <phoneticPr fontId="4"/>
  </si>
  <si>
    <t>軽油</t>
    <phoneticPr fontId="4"/>
  </si>
  <si>
    <t>（エ）燃料名</t>
    <phoneticPr fontId="4"/>
  </si>
  <si>
    <t>※８－１　はるみ算出基礎シート参照</t>
    <rPh sb="8" eb="10">
      <t>サンシュツ</t>
    </rPh>
    <rPh sb="10" eb="12">
      <t>キソ</t>
    </rPh>
    <rPh sb="15" eb="17">
      <t>サンショウ</t>
    </rPh>
    <phoneticPr fontId="4"/>
  </si>
  <si>
    <t>2種類</t>
    <phoneticPr fontId="4"/>
  </si>
  <si>
    <t>1種類</t>
    <phoneticPr fontId="4"/>
  </si>
  <si>
    <t>8種類</t>
    <phoneticPr fontId="4"/>
  </si>
  <si>
    <t>9種類</t>
    <phoneticPr fontId="4"/>
  </si>
  <si>
    <t>（ウ）農薬名</t>
    <phoneticPr fontId="4"/>
  </si>
  <si>
    <t>売上原価　計</t>
    <phoneticPr fontId="4"/>
  </si>
  <si>
    <t>1種類</t>
    <phoneticPr fontId="4"/>
  </si>
  <si>
    <t>数量</t>
    <phoneticPr fontId="4"/>
  </si>
  <si>
    <t>（イ）肥料名</t>
    <phoneticPr fontId="4"/>
  </si>
  <si>
    <t>負担価格の</t>
    <phoneticPr fontId="4"/>
  </si>
  <si>
    <t>※８－１　はっさく算出基礎シート参照</t>
    <rPh sb="9" eb="11">
      <t>サンシュツ</t>
    </rPh>
    <rPh sb="11" eb="13">
      <t>キソ</t>
    </rPh>
    <rPh sb="16" eb="18">
      <t>サンショウ</t>
    </rPh>
    <phoneticPr fontId="4"/>
  </si>
  <si>
    <t>右表（エ）　※８－１　はっさく算出基礎シート参照</t>
    <phoneticPr fontId="4"/>
  </si>
  <si>
    <t>右表（ウ）　※８－１　はっさく算出基礎シート参照</t>
    <phoneticPr fontId="4"/>
  </si>
  <si>
    <t>右表（イ）　※８－１　はっさく算出基礎シート参照</t>
    <phoneticPr fontId="4"/>
  </si>
  <si>
    <t>右表（ア）</t>
    <phoneticPr fontId="4"/>
  </si>
  <si>
    <t>販売量</t>
    <phoneticPr fontId="4"/>
  </si>
  <si>
    <t>販売量</t>
    <phoneticPr fontId="4"/>
  </si>
  <si>
    <t>粗　　　収　　　益　　　の　　　算　　　出</t>
    <phoneticPr fontId="4"/>
  </si>
  <si>
    <t>はっさく</t>
    <phoneticPr fontId="4"/>
  </si>
  <si>
    <t>10a機械</t>
    <phoneticPr fontId="4"/>
  </si>
  <si>
    <t>単価</t>
    <phoneticPr fontId="4"/>
  </si>
  <si>
    <t>ICボルドー66Ｄ</t>
    <phoneticPr fontId="4"/>
  </si>
  <si>
    <t>t</t>
    <phoneticPr fontId="4"/>
  </si>
  <si>
    <t>ストロビードライフロアブル</t>
    <phoneticPr fontId="4"/>
  </si>
  <si>
    <t>エムダイファー</t>
    <phoneticPr fontId="4"/>
  </si>
  <si>
    <t>コサイド3000</t>
    <phoneticPr fontId="4"/>
  </si>
  <si>
    <t>小　計</t>
    <phoneticPr fontId="4"/>
  </si>
  <si>
    <t>クレフノン</t>
    <phoneticPr fontId="4"/>
  </si>
  <si>
    <t>ガソリン</t>
    <phoneticPr fontId="4"/>
  </si>
  <si>
    <t>ｶﾈﾏｲﾄﾌﾛｱﾌﾞﾙ</t>
    <phoneticPr fontId="4"/>
  </si>
  <si>
    <t>病害虫防除（動噴）</t>
    <rPh sb="0" eb="3">
      <t>ビョウガイチュウ</t>
    </rPh>
    <rPh sb="3" eb="5">
      <t>ボウジョ</t>
    </rPh>
    <rPh sb="6" eb="8">
      <t>ドウフン</t>
    </rPh>
    <phoneticPr fontId="4"/>
  </si>
  <si>
    <t>ｻﾙﾌｧｰｿﾞﾙ</t>
    <phoneticPr fontId="4"/>
  </si>
  <si>
    <t>収穫・運搬（軽ﾄﾗｯｸ）</t>
    <rPh sb="0" eb="2">
      <t>シュウカク</t>
    </rPh>
    <rPh sb="3" eb="5">
      <t>ウンパン</t>
    </rPh>
    <rPh sb="6" eb="7">
      <t>ケイ</t>
    </rPh>
    <phoneticPr fontId="4"/>
  </si>
  <si>
    <t>ﾍﾞﾌﾄｯﾌﾟﾌﾛｱﾌﾞﾙ</t>
    <phoneticPr fontId="4"/>
  </si>
  <si>
    <t>出荷（軽ﾄﾗｯｸ）</t>
    <rPh sb="0" eb="2">
      <t>シュッカ</t>
    </rPh>
    <rPh sb="3" eb="4">
      <t>ケイ</t>
    </rPh>
    <phoneticPr fontId="4"/>
  </si>
  <si>
    <t>小　計</t>
    <phoneticPr fontId="4"/>
  </si>
  <si>
    <t>個</t>
    <phoneticPr fontId="4"/>
  </si>
  <si>
    <t>アタックオイル</t>
    <phoneticPr fontId="4"/>
  </si>
  <si>
    <t>施肥（ﾓﾉﾚｰﾙ）</t>
    <rPh sb="0" eb="2">
      <t>セヒ</t>
    </rPh>
    <phoneticPr fontId="4"/>
  </si>
  <si>
    <t>収穫・運搬（ﾓﾉﾚｰﾙ）</t>
    <rPh sb="0" eb="2">
      <t>シュウカク</t>
    </rPh>
    <rPh sb="3" eb="5">
      <t>ウンパン</t>
    </rPh>
    <phoneticPr fontId="4"/>
  </si>
  <si>
    <t>小　計</t>
    <phoneticPr fontId="4"/>
  </si>
  <si>
    <t>アタックオイル</t>
    <phoneticPr fontId="4"/>
  </si>
  <si>
    <t>小　計</t>
    <phoneticPr fontId="4"/>
  </si>
  <si>
    <t>ｽﾀｰﾏｲﾄﾌﾛｱﾌﾞﾙ</t>
    <phoneticPr fontId="4"/>
  </si>
  <si>
    <t>ﾊﾁﾊﾁﾌﾛｱﾌﾞﾙ</t>
    <phoneticPr fontId="4"/>
  </si>
  <si>
    <t>（２）農薬費</t>
    <phoneticPr fontId="4"/>
  </si>
  <si>
    <t>小　計</t>
    <phoneticPr fontId="4"/>
  </si>
  <si>
    <t>1200Ｌタンク</t>
    <phoneticPr fontId="4"/>
  </si>
  <si>
    <t>（ｃｃ，ｇ）</t>
    <phoneticPr fontId="4"/>
  </si>
  <si>
    <t>ﾗｳﾝﾄﾞｱｯﾌﾟﾏｯｸｽﾛｰﾄﾞ</t>
    <phoneticPr fontId="4"/>
  </si>
  <si>
    <t>小　計</t>
    <phoneticPr fontId="4"/>
  </si>
  <si>
    <t>ｱﾋﾞｵﾝＥ</t>
    <phoneticPr fontId="4"/>
  </si>
  <si>
    <t>マデックＥＷ</t>
    <phoneticPr fontId="4"/>
  </si>
  <si>
    <t>（ｃｃ，ｇ）</t>
    <phoneticPr fontId="4"/>
  </si>
  <si>
    <t>金額</t>
    <phoneticPr fontId="4"/>
  </si>
  <si>
    <t>施用量(ｋｇ）
水量　（L）</t>
    <phoneticPr fontId="4"/>
  </si>
  <si>
    <t>（ｃｃ，ｇ）</t>
    <phoneticPr fontId="4"/>
  </si>
  <si>
    <t>（ｃｃ，ｇ）</t>
    <phoneticPr fontId="4"/>
  </si>
  <si>
    <t>普通トラック</t>
    <phoneticPr fontId="4"/>
  </si>
  <si>
    <t>（ｃｃ，ｇ）</t>
    <phoneticPr fontId="4"/>
  </si>
  <si>
    <t>（ｃｃ，ｇ）</t>
    <phoneticPr fontId="4"/>
  </si>
  <si>
    <t>はるみ</t>
    <phoneticPr fontId="4"/>
  </si>
  <si>
    <t>粗　　　収　　　益　　　の　　　算　　　出</t>
    <phoneticPr fontId="4"/>
  </si>
  <si>
    <t>右表（ア）</t>
    <phoneticPr fontId="4"/>
  </si>
  <si>
    <t>右表（イ）　※８－１　はるみ算出基礎シート参照</t>
    <phoneticPr fontId="4"/>
  </si>
  <si>
    <t>右表（ウ）　※８－１　はるみ算出基礎シート参照</t>
    <phoneticPr fontId="4"/>
  </si>
  <si>
    <t>右表（エ）　※８－１　はるみ算出基礎シート参照</t>
    <phoneticPr fontId="4"/>
  </si>
  <si>
    <t>数量</t>
    <phoneticPr fontId="4"/>
  </si>
  <si>
    <t>負担価格の</t>
    <phoneticPr fontId="4"/>
  </si>
  <si>
    <t>（イ）肥料名</t>
    <phoneticPr fontId="4"/>
  </si>
  <si>
    <t>数量</t>
    <phoneticPr fontId="4"/>
  </si>
  <si>
    <t>1種類</t>
    <phoneticPr fontId="4"/>
  </si>
  <si>
    <t>売上原価　計</t>
    <phoneticPr fontId="4"/>
  </si>
  <si>
    <t>（ウ）農薬名</t>
    <phoneticPr fontId="4"/>
  </si>
  <si>
    <t>9種類</t>
    <phoneticPr fontId="4"/>
  </si>
  <si>
    <t>8種類</t>
    <phoneticPr fontId="4"/>
  </si>
  <si>
    <t>2種類</t>
    <phoneticPr fontId="4"/>
  </si>
  <si>
    <t>（エ）燃料名</t>
    <phoneticPr fontId="4"/>
  </si>
  <si>
    <t>軽油</t>
    <phoneticPr fontId="4"/>
  </si>
  <si>
    <t>ガソリン</t>
    <phoneticPr fontId="4"/>
  </si>
  <si>
    <t>潤滑油</t>
    <phoneticPr fontId="4"/>
  </si>
  <si>
    <t>燃料費の</t>
    <phoneticPr fontId="4"/>
  </si>
  <si>
    <t>混合</t>
    <phoneticPr fontId="4"/>
  </si>
  <si>
    <t>灯油</t>
    <phoneticPr fontId="4"/>
  </si>
  <si>
    <t>電気</t>
    <phoneticPr fontId="4"/>
  </si>
  <si>
    <t>施用量(ｋｇ）
水量　（L）</t>
    <phoneticPr fontId="4"/>
  </si>
  <si>
    <t>あさひエース</t>
    <phoneticPr fontId="4"/>
  </si>
  <si>
    <t>（ｃｃ，ｇ）</t>
    <phoneticPr fontId="4"/>
  </si>
  <si>
    <t>トラック
モノレール</t>
    <phoneticPr fontId="4"/>
  </si>
  <si>
    <t>５　作業別・旬別作業時間（○○）</t>
    <phoneticPr fontId="4"/>
  </si>
  <si>
    <t>ａ</t>
    <phoneticPr fontId="4"/>
  </si>
  <si>
    <t>作　業　別</t>
    <phoneticPr fontId="4"/>
  </si>
  <si>
    <t>旬　別　計　①</t>
    <phoneticPr fontId="4"/>
  </si>
  <si>
    <t>月　  　計</t>
    <phoneticPr fontId="4"/>
  </si>
  <si>
    <t>Ａ</t>
    <phoneticPr fontId="4"/>
  </si>
  <si>
    <t>Ｂ</t>
    <phoneticPr fontId="4"/>
  </si>
  <si>
    <t>C</t>
    <phoneticPr fontId="4"/>
  </si>
  <si>
    <t>過不足労働力　③=②-①</t>
    <phoneticPr fontId="4"/>
  </si>
  <si>
    <t>雇用労働力</t>
    <phoneticPr fontId="4"/>
  </si>
  <si>
    <t>７　経営収支（○○部門，10a当たり）</t>
    <rPh sb="9" eb="11">
      <t>ブモン</t>
    </rPh>
    <rPh sb="15" eb="16">
      <t>ア</t>
    </rPh>
    <phoneticPr fontId="4"/>
  </si>
  <si>
    <t>右表（ア）</t>
    <phoneticPr fontId="4"/>
  </si>
  <si>
    <t>右表（イ）　※８－１　算出基礎シート参照</t>
    <phoneticPr fontId="4"/>
  </si>
  <si>
    <t>右表（ウ）　※８－１　算出基礎シート参照</t>
    <phoneticPr fontId="4"/>
  </si>
  <si>
    <t>右表（エ）　※８－１　算出基礎シート参照</t>
    <phoneticPr fontId="4"/>
  </si>
  <si>
    <t>※８－１　算出基礎シート参照</t>
    <rPh sb="5" eb="7">
      <t>サンシュツ</t>
    </rPh>
    <rPh sb="7" eb="9">
      <t>キソ</t>
    </rPh>
    <rPh sb="12" eb="14">
      <t>サンショウ</t>
    </rPh>
    <phoneticPr fontId="4"/>
  </si>
  <si>
    <t>数量</t>
    <phoneticPr fontId="4"/>
  </si>
  <si>
    <t>負担価格の</t>
    <phoneticPr fontId="4"/>
  </si>
  <si>
    <t>（イ）肥料名</t>
    <phoneticPr fontId="4"/>
  </si>
  <si>
    <t>●種類</t>
    <phoneticPr fontId="4"/>
  </si>
  <si>
    <t>売上原価　計</t>
    <phoneticPr fontId="4"/>
  </si>
  <si>
    <t>●作業</t>
    <rPh sb="1" eb="3">
      <t>サギョウ</t>
    </rPh>
    <phoneticPr fontId="4"/>
  </si>
  <si>
    <t>８　経費の算出基礎（極早生，10a当たり）</t>
    <rPh sb="2" eb="4">
      <t>ケイヒ</t>
    </rPh>
    <rPh sb="5" eb="7">
      <t>サンシュツ</t>
    </rPh>
    <rPh sb="7" eb="9">
      <t>キソ</t>
    </rPh>
    <rPh sb="10" eb="11">
      <t>ゴク</t>
    </rPh>
    <rPh sb="11" eb="13">
      <t>ワセ</t>
    </rPh>
    <rPh sb="17" eb="18">
      <t>ア</t>
    </rPh>
    <phoneticPr fontId="4"/>
  </si>
  <si>
    <t>t</t>
    <phoneticPr fontId="4"/>
  </si>
  <si>
    <t>小　計</t>
    <phoneticPr fontId="4"/>
  </si>
  <si>
    <t>ガソリン</t>
    <phoneticPr fontId="4"/>
  </si>
  <si>
    <t>尿素*4</t>
    <rPh sb="0" eb="2">
      <t>ニョウソ</t>
    </rPh>
    <phoneticPr fontId="4"/>
  </si>
  <si>
    <t>2000円/20kg</t>
    <rPh sb="4" eb="5">
      <t>エン</t>
    </rPh>
    <phoneticPr fontId="4"/>
  </si>
  <si>
    <t>葉面マグ*2</t>
    <rPh sb="0" eb="2">
      <t>ヨウメン</t>
    </rPh>
    <phoneticPr fontId="4"/>
  </si>
  <si>
    <t>1380/10kg</t>
    <phoneticPr fontId="4"/>
  </si>
  <si>
    <t>カルビタP*3</t>
  </si>
  <si>
    <t>900/650g</t>
  </si>
  <si>
    <t>小　計</t>
    <phoneticPr fontId="4"/>
  </si>
  <si>
    <t>小　計</t>
    <phoneticPr fontId="4"/>
  </si>
  <si>
    <t>金額</t>
    <phoneticPr fontId="4"/>
  </si>
  <si>
    <t>普通トラック</t>
    <phoneticPr fontId="4"/>
  </si>
  <si>
    <t>５　作業別・旬別作業時間（○○）</t>
    <phoneticPr fontId="4"/>
  </si>
  <si>
    <t>◎◎</t>
    <phoneticPr fontId="4"/>
  </si>
  <si>
    <t>旬　別　計</t>
    <phoneticPr fontId="4"/>
  </si>
  <si>
    <t>月　  　計</t>
    <phoneticPr fontId="4"/>
  </si>
  <si>
    <t>粗　　　収　　　益　　　の　　　算　　　出</t>
    <phoneticPr fontId="4"/>
  </si>
  <si>
    <t>右表（ア）</t>
    <phoneticPr fontId="4"/>
  </si>
  <si>
    <t>右表（イ）　※８－１　算出基礎シート参照</t>
    <phoneticPr fontId="4"/>
  </si>
  <si>
    <t>右表（ウ）　※８－１　算出基礎シート参照</t>
    <phoneticPr fontId="4"/>
  </si>
  <si>
    <t>右表（エ）　※８－１　算出基礎シート参照</t>
    <phoneticPr fontId="4"/>
  </si>
  <si>
    <t>（イ）肥料名</t>
    <phoneticPr fontId="4"/>
  </si>
  <si>
    <t>●種類</t>
    <phoneticPr fontId="4"/>
  </si>
  <si>
    <t>売上原価　計</t>
    <phoneticPr fontId="4"/>
  </si>
  <si>
    <t>（ウ）農薬名</t>
    <phoneticPr fontId="4"/>
  </si>
  <si>
    <t>ガソリン</t>
    <phoneticPr fontId="4"/>
  </si>
  <si>
    <t>８　経費の算出基礎（早生，10a当たり）</t>
    <rPh sb="2" eb="4">
      <t>ケイヒ</t>
    </rPh>
    <rPh sb="5" eb="7">
      <t>サンシュツ</t>
    </rPh>
    <rPh sb="7" eb="9">
      <t>キソ</t>
    </rPh>
    <rPh sb="10" eb="12">
      <t>ワセ</t>
    </rPh>
    <rPh sb="16" eb="17">
      <t>ア</t>
    </rPh>
    <phoneticPr fontId="4"/>
  </si>
  <si>
    <t>3820円/500cc</t>
    <rPh sb="4" eb="5">
      <t>エン</t>
    </rPh>
    <phoneticPr fontId="4"/>
  </si>
  <si>
    <t>ペンコゼブ水和剤*2</t>
    <rPh sb="5" eb="8">
      <t>スイワザイ</t>
    </rPh>
    <phoneticPr fontId="4"/>
  </si>
  <si>
    <t>ジマンダイセン水和剤</t>
    <rPh sb="7" eb="10">
      <t>スイワザイ</t>
    </rPh>
    <phoneticPr fontId="4"/>
  </si>
  <si>
    <t>モスピラン顆粒水溶剤</t>
    <rPh sb="5" eb="7">
      <t>カリュウ</t>
    </rPh>
    <rPh sb="7" eb="8">
      <t>スイ</t>
    </rPh>
    <rPh sb="8" eb="10">
      <t>ヨウザイ</t>
    </rPh>
    <phoneticPr fontId="4"/>
  </si>
  <si>
    <t>ジメトエート乳剤*2</t>
    <rPh sb="6" eb="8">
      <t>ニュウザイ</t>
    </rPh>
    <phoneticPr fontId="4"/>
  </si>
  <si>
    <t>バスタ液剤</t>
    <rPh sb="3" eb="5">
      <t>エキザイ</t>
    </rPh>
    <phoneticPr fontId="4"/>
  </si>
  <si>
    <t>6510円/5000ｃｃ</t>
    <rPh sb="4" eb="5">
      <t>エン</t>
    </rPh>
    <phoneticPr fontId="4"/>
  </si>
  <si>
    <t>フィガロン乳剤*2</t>
    <rPh sb="5" eb="7">
      <t>ニュウザイ</t>
    </rPh>
    <phoneticPr fontId="4"/>
  </si>
  <si>
    <t>マルチ</t>
    <phoneticPr fontId="4"/>
  </si>
  <si>
    <t>粗　　　収　　　益　　　の　　　算　　　出</t>
    <phoneticPr fontId="4"/>
  </si>
  <si>
    <t>販売量</t>
    <phoneticPr fontId="4"/>
  </si>
  <si>
    <t>右表（ア）</t>
    <phoneticPr fontId="4"/>
  </si>
  <si>
    <t>右表（イ）　※８－１　算出基礎シート参照</t>
    <phoneticPr fontId="4"/>
  </si>
  <si>
    <t>右表（ウ）　※８－１　算出基礎シート参照</t>
    <phoneticPr fontId="4"/>
  </si>
  <si>
    <t>右表（エ）　※８－１　算出基礎シート参照</t>
    <phoneticPr fontId="4"/>
  </si>
  <si>
    <t>数量</t>
    <phoneticPr fontId="4"/>
  </si>
  <si>
    <t>負担価格の</t>
    <phoneticPr fontId="4"/>
  </si>
  <si>
    <t>（イ）肥料名</t>
    <phoneticPr fontId="4"/>
  </si>
  <si>
    <t>●種類</t>
    <phoneticPr fontId="4"/>
  </si>
  <si>
    <t>売上原価　計</t>
    <phoneticPr fontId="4"/>
  </si>
  <si>
    <t>●種類</t>
    <phoneticPr fontId="4"/>
  </si>
  <si>
    <t>（ウ）農薬名</t>
    <phoneticPr fontId="4"/>
  </si>
  <si>
    <t>（エ）燃料名</t>
    <phoneticPr fontId="4"/>
  </si>
  <si>
    <t>軽油</t>
    <phoneticPr fontId="4"/>
  </si>
  <si>
    <t>ガソリン</t>
    <phoneticPr fontId="4"/>
  </si>
  <si>
    <t>潤滑油</t>
    <phoneticPr fontId="4"/>
  </si>
  <si>
    <t>燃料費の</t>
    <phoneticPr fontId="4"/>
  </si>
  <si>
    <t>混合</t>
    <phoneticPr fontId="4"/>
  </si>
  <si>
    <t>灯油</t>
    <phoneticPr fontId="4"/>
  </si>
  <si>
    <t>電気</t>
    <phoneticPr fontId="4"/>
  </si>
  <si>
    <t>８　経費の算出基礎（早生マルチ，10a当たり）</t>
    <rPh sb="2" eb="4">
      <t>ケイヒ</t>
    </rPh>
    <rPh sb="5" eb="7">
      <t>サンシュツ</t>
    </rPh>
    <rPh sb="7" eb="9">
      <t>キソ</t>
    </rPh>
    <rPh sb="10" eb="12">
      <t>ワセ</t>
    </rPh>
    <rPh sb="19" eb="20">
      <t>ア</t>
    </rPh>
    <phoneticPr fontId="4"/>
  </si>
  <si>
    <t>10a機械</t>
    <phoneticPr fontId="4"/>
  </si>
  <si>
    <t>単価</t>
    <phoneticPr fontId="4"/>
  </si>
  <si>
    <t>t</t>
    <phoneticPr fontId="4"/>
  </si>
  <si>
    <t>マルチ</t>
    <phoneticPr fontId="4"/>
  </si>
  <si>
    <t>マルチ固定資材</t>
    <rPh sb="3" eb="5">
      <t>コテイ</t>
    </rPh>
    <rPh sb="5" eb="7">
      <t>シザイ</t>
    </rPh>
    <phoneticPr fontId="4"/>
  </si>
  <si>
    <t>マルチ開閉器</t>
    <rPh sb="3" eb="5">
      <t>カイヘイ</t>
    </rPh>
    <rPh sb="5" eb="6">
      <t>キ</t>
    </rPh>
    <phoneticPr fontId="4"/>
  </si>
  <si>
    <t>式</t>
    <rPh sb="0" eb="1">
      <t>シキ</t>
    </rPh>
    <phoneticPr fontId="4"/>
  </si>
  <si>
    <t>小　計</t>
    <phoneticPr fontId="4"/>
  </si>
  <si>
    <t>ガソリン</t>
    <phoneticPr fontId="4"/>
  </si>
  <si>
    <t>小　計</t>
    <phoneticPr fontId="4"/>
  </si>
  <si>
    <t>1380/10kg</t>
    <phoneticPr fontId="4"/>
  </si>
  <si>
    <t>小　計</t>
    <phoneticPr fontId="4"/>
  </si>
  <si>
    <t>●●</t>
    <phoneticPr fontId="4"/>
  </si>
  <si>
    <t>小　計</t>
    <phoneticPr fontId="4"/>
  </si>
  <si>
    <t>（２）農薬費</t>
    <phoneticPr fontId="4"/>
  </si>
  <si>
    <t>小　計</t>
    <phoneticPr fontId="4"/>
  </si>
  <si>
    <t>小　計</t>
    <phoneticPr fontId="4"/>
  </si>
  <si>
    <t>５　作業別・旬別作業時間（○○）</t>
    <phoneticPr fontId="4"/>
  </si>
  <si>
    <t>作　業　別</t>
    <phoneticPr fontId="4"/>
  </si>
  <si>
    <t>作　　　型</t>
    <phoneticPr fontId="4"/>
  </si>
  <si>
    <t>マルチ</t>
    <phoneticPr fontId="4"/>
  </si>
  <si>
    <t>◎◎</t>
    <phoneticPr fontId="4"/>
  </si>
  <si>
    <t>旬　別　計</t>
    <phoneticPr fontId="4"/>
  </si>
  <si>
    <t>月　  　計</t>
    <phoneticPr fontId="4"/>
  </si>
  <si>
    <t>ａ</t>
    <phoneticPr fontId="4"/>
  </si>
  <si>
    <t>旬　別　計　①</t>
    <phoneticPr fontId="4"/>
  </si>
  <si>
    <t>Ａ</t>
    <phoneticPr fontId="4"/>
  </si>
  <si>
    <t>Ｂ</t>
    <phoneticPr fontId="4"/>
  </si>
  <si>
    <t>C</t>
    <phoneticPr fontId="4"/>
  </si>
  <si>
    <t>過不足労働力　③=②-①</t>
    <phoneticPr fontId="4"/>
  </si>
  <si>
    <t>雇用労働力</t>
    <phoneticPr fontId="4"/>
  </si>
  <si>
    <t>３　標準技術（早生マルチ）</t>
    <rPh sb="2" eb="4">
      <t>ヒョウジュン</t>
    </rPh>
    <rPh sb="4" eb="6">
      <t>ギジュツ</t>
    </rPh>
    <rPh sb="7" eb="9">
      <t>ワセ</t>
    </rPh>
    <phoneticPr fontId="4"/>
  </si>
  <si>
    <t>マルチ</t>
    <phoneticPr fontId="4"/>
  </si>
  <si>
    <t>目標収量３.５トン
販売量２.８トン
施用成分量
Ｎ：20Ｋｇ
Ｐ：16Ｋｇ
Ｋ：16Ｋｇ
石灰質資材：100Ｋｇ</t>
    <rPh sb="0" eb="2">
      <t>モクヒョウ</t>
    </rPh>
    <rPh sb="2" eb="4">
      <t>シュウリョウ</t>
    </rPh>
    <rPh sb="10" eb="12">
      <t>ハンバイ</t>
    </rPh>
    <rPh sb="12" eb="13">
      <t>リョウ</t>
    </rPh>
    <rPh sb="20" eb="21">
      <t>セ</t>
    </rPh>
    <rPh sb="21" eb="22">
      <t>ヨウ</t>
    </rPh>
    <rPh sb="22" eb="24">
      <t>セイブン</t>
    </rPh>
    <rPh sb="24" eb="25">
      <t>リョウ</t>
    </rPh>
    <rPh sb="47" eb="50">
      <t>セッカイシツ</t>
    </rPh>
    <rPh sb="50" eb="52">
      <t>シザイ</t>
    </rPh>
    <phoneticPr fontId="4"/>
  </si>
  <si>
    <t>点滴潅水
ﾁｭｰﾌﾞ2列
10分/回×12回</t>
    <rPh sb="0" eb="2">
      <t>テンテキ</t>
    </rPh>
    <rPh sb="2" eb="4">
      <t>カンスイ</t>
    </rPh>
    <rPh sb="11" eb="12">
      <t>レツ</t>
    </rPh>
    <rPh sb="15" eb="16">
      <t>フン</t>
    </rPh>
    <rPh sb="17" eb="18">
      <t>カイ</t>
    </rPh>
    <rPh sb="21" eb="22">
      <t>カイ</t>
    </rPh>
    <phoneticPr fontId="4"/>
  </si>
  <si>
    <t>全面被覆
マルチ開閉器</t>
    <rPh sb="0" eb="2">
      <t>ゼンメン</t>
    </rPh>
    <rPh sb="2" eb="4">
      <t>ヒフク</t>
    </rPh>
    <rPh sb="8" eb="11">
      <t>カイヘイキ</t>
    </rPh>
    <phoneticPr fontId="4"/>
  </si>
  <si>
    <t>除草剤3回</t>
    <rPh sb="0" eb="2">
      <t>ジョソウ</t>
    </rPh>
    <rPh sb="2" eb="3">
      <t>ザイ</t>
    </rPh>
    <rPh sb="4" eb="5">
      <t>カイ</t>
    </rPh>
    <phoneticPr fontId="4"/>
  </si>
  <si>
    <t>家庭選別の徹底
手詰め出荷50％</t>
    <rPh sb="0" eb="2">
      <t>カテイ</t>
    </rPh>
    <rPh sb="2" eb="4">
      <t>センベツ</t>
    </rPh>
    <rPh sb="5" eb="7">
      <t>テッテイ</t>
    </rPh>
    <rPh sb="8" eb="10">
      <t>テヅ</t>
    </rPh>
    <rPh sb="11" eb="13">
      <t>シュッカ</t>
    </rPh>
    <phoneticPr fontId="4"/>
  </si>
  <si>
    <t>6/上，7/下，11/下</t>
    <rPh sb="2" eb="3">
      <t>ウエ</t>
    </rPh>
    <rPh sb="6" eb="7">
      <t>ゲ</t>
    </rPh>
    <rPh sb="11" eb="12">
      <t>ゲ</t>
    </rPh>
    <phoneticPr fontId="4"/>
  </si>
  <si>
    <t>4/上，5/上，7/中</t>
    <rPh sb="2" eb="3">
      <t>ウエ</t>
    </rPh>
    <rPh sb="6" eb="7">
      <t>ウエ</t>
    </rPh>
    <rPh sb="10" eb="11">
      <t>ナカ</t>
    </rPh>
    <phoneticPr fontId="4"/>
  </si>
  <si>
    <t>剪定鋸
剪定鋏
脚立</t>
    <phoneticPr fontId="4"/>
  </si>
  <si>
    <t>トラック
モノレール</t>
    <phoneticPr fontId="4"/>
  </si>
  <si>
    <t>点滴潅水</t>
    <rPh sb="0" eb="2">
      <t>テンテキ</t>
    </rPh>
    <rPh sb="2" eb="4">
      <t>カンスイ</t>
    </rPh>
    <phoneticPr fontId="4"/>
  </si>
  <si>
    <t>８　経費の算出基礎（いしじ，10a当たり）</t>
    <rPh sb="2" eb="4">
      <t>ケイヒ</t>
    </rPh>
    <rPh sb="5" eb="7">
      <t>サンシュツ</t>
    </rPh>
    <rPh sb="7" eb="9">
      <t>キソ</t>
    </rPh>
    <rPh sb="17" eb="18">
      <t>ア</t>
    </rPh>
    <phoneticPr fontId="4"/>
  </si>
  <si>
    <t>10a機械</t>
    <phoneticPr fontId="4"/>
  </si>
  <si>
    <t>小　計</t>
    <phoneticPr fontId="4"/>
  </si>
  <si>
    <t>ガソリン</t>
    <phoneticPr fontId="4"/>
  </si>
  <si>
    <t>いしじ</t>
    <phoneticPr fontId="4"/>
  </si>
  <si>
    <t>粗　　　収　　　益　　　の　　　算　　　出</t>
    <phoneticPr fontId="4"/>
  </si>
  <si>
    <t>右表（イ）　※８－１　算出基礎シート参照</t>
    <phoneticPr fontId="4"/>
  </si>
  <si>
    <t>右表（ウ）　※８－１　算出基礎シート参照</t>
    <phoneticPr fontId="4"/>
  </si>
  <si>
    <t>右表（エ）　※８－１　算出基礎シート参照</t>
    <phoneticPr fontId="4"/>
  </si>
  <si>
    <t>５　作業別・旬別作業時間（○○）</t>
    <phoneticPr fontId="4"/>
  </si>
  <si>
    <t>いしじ</t>
    <phoneticPr fontId="4"/>
  </si>
  <si>
    <t>作　業　別</t>
    <phoneticPr fontId="4"/>
  </si>
  <si>
    <t>作　　　型</t>
    <phoneticPr fontId="4"/>
  </si>
  <si>
    <t>◎◎</t>
    <phoneticPr fontId="4"/>
  </si>
  <si>
    <t>旬　別　計</t>
    <phoneticPr fontId="4"/>
  </si>
  <si>
    <t>月　  　計</t>
    <phoneticPr fontId="4"/>
  </si>
  <si>
    <t>スプリンクラー</t>
    <phoneticPr fontId="4"/>
  </si>
  <si>
    <t>８　経費の算出基礎（いしじマルチ，10a当たり）</t>
    <rPh sb="2" eb="4">
      <t>ケイヒ</t>
    </rPh>
    <rPh sb="5" eb="7">
      <t>サンシュツ</t>
    </rPh>
    <rPh sb="7" eb="9">
      <t>キソ</t>
    </rPh>
    <rPh sb="20" eb="21">
      <t>ア</t>
    </rPh>
    <phoneticPr fontId="4"/>
  </si>
  <si>
    <t>マルチ開閉器</t>
    <rPh sb="3" eb="6">
      <t>カイヘイキ</t>
    </rPh>
    <phoneticPr fontId="4"/>
  </si>
  <si>
    <t>マルチ被覆</t>
    <rPh sb="3" eb="5">
      <t>ヒフク</t>
    </rPh>
    <phoneticPr fontId="4"/>
  </si>
  <si>
    <t>家庭選別の徹底
手詰め出荷50％</t>
    <rPh sb="0" eb="2">
      <t>カテイ</t>
    </rPh>
    <rPh sb="2" eb="4">
      <t>センベツ</t>
    </rPh>
    <rPh sb="5" eb="7">
      <t>テッテイ</t>
    </rPh>
    <rPh sb="8" eb="9">
      <t>テ</t>
    </rPh>
    <rPh sb="9" eb="10">
      <t>ツ</t>
    </rPh>
    <rPh sb="11" eb="13">
      <t>シュッカ</t>
    </rPh>
    <phoneticPr fontId="4"/>
  </si>
  <si>
    <t>2/下，3/下，5/下，6/中，12/下</t>
    <rPh sb="2" eb="3">
      <t>シタ</t>
    </rPh>
    <rPh sb="6" eb="7">
      <t>シタ</t>
    </rPh>
    <rPh sb="10" eb="11">
      <t>シタ</t>
    </rPh>
    <rPh sb="14" eb="15">
      <t>チュウ</t>
    </rPh>
    <rPh sb="19" eb="20">
      <t>ゲ</t>
    </rPh>
    <phoneticPr fontId="4"/>
  </si>
  <si>
    <t>剪定鋸
剪定鋏
脚立</t>
    <phoneticPr fontId="4"/>
  </si>
  <si>
    <t>トラック
モノレール</t>
    <phoneticPr fontId="4"/>
  </si>
  <si>
    <t>レモン</t>
    <phoneticPr fontId="4"/>
  </si>
  <si>
    <t>作　業　別</t>
    <phoneticPr fontId="4"/>
  </si>
  <si>
    <t>作　　　型</t>
    <phoneticPr fontId="4"/>
  </si>
  <si>
    <t>旬　別　計</t>
    <phoneticPr fontId="4"/>
  </si>
  <si>
    <t>月　  　計</t>
    <phoneticPr fontId="4"/>
  </si>
  <si>
    <t>ａ</t>
    <phoneticPr fontId="4"/>
  </si>
  <si>
    <t>作　業　別</t>
    <phoneticPr fontId="4"/>
  </si>
  <si>
    <t>旬　別　計　①</t>
    <phoneticPr fontId="4"/>
  </si>
  <si>
    <t>Ａ</t>
    <phoneticPr fontId="4"/>
  </si>
  <si>
    <t>Ｂ</t>
    <phoneticPr fontId="4"/>
  </si>
  <si>
    <t>C</t>
    <phoneticPr fontId="4"/>
  </si>
  <si>
    <t>過不足労働力　③=②-①</t>
    <phoneticPr fontId="4"/>
  </si>
  <si>
    <t>雇用労働力</t>
    <phoneticPr fontId="4"/>
  </si>
  <si>
    <t>粗　　　収　　　益　　　の　　　算　　　出</t>
    <phoneticPr fontId="4"/>
  </si>
  <si>
    <t>販売量</t>
    <phoneticPr fontId="4"/>
  </si>
  <si>
    <t>右表（ア）</t>
    <phoneticPr fontId="4"/>
  </si>
  <si>
    <t>右表（イ）　※８－１　レモン算出基礎シート参照</t>
    <phoneticPr fontId="4"/>
  </si>
  <si>
    <t>右表（ウ）　※８－１　レモン算出基礎シート参照</t>
    <phoneticPr fontId="4"/>
  </si>
  <si>
    <t>右表（エ）　※８－１　レモン算出基礎シート参照</t>
    <phoneticPr fontId="4"/>
  </si>
  <si>
    <t>※８－１　レモン算出基礎シート参照</t>
    <rPh sb="8" eb="10">
      <t>サンシュツ</t>
    </rPh>
    <rPh sb="10" eb="12">
      <t>キソ</t>
    </rPh>
    <rPh sb="15" eb="17">
      <t>サンショウ</t>
    </rPh>
    <phoneticPr fontId="4"/>
  </si>
  <si>
    <t>数量</t>
    <phoneticPr fontId="4"/>
  </si>
  <si>
    <t>負担価格の</t>
    <phoneticPr fontId="4"/>
  </si>
  <si>
    <t>（イ）肥料名</t>
    <phoneticPr fontId="4"/>
  </si>
  <si>
    <t>有機物</t>
    <rPh sb="0" eb="3">
      <t>ユウキブツ</t>
    </rPh>
    <phoneticPr fontId="4"/>
  </si>
  <si>
    <t>（ｔ）</t>
    <phoneticPr fontId="4"/>
  </si>
  <si>
    <t>（袋）</t>
    <rPh sb="1" eb="2">
      <t>フクロ</t>
    </rPh>
    <phoneticPr fontId="4"/>
  </si>
  <si>
    <t>売上原価　計</t>
    <phoneticPr fontId="4"/>
  </si>
  <si>
    <t>（ウ）農薬名</t>
    <phoneticPr fontId="4"/>
  </si>
  <si>
    <t>6種類</t>
    <phoneticPr fontId="4"/>
  </si>
  <si>
    <t>7種類</t>
    <phoneticPr fontId="4"/>
  </si>
  <si>
    <t>1種類</t>
    <phoneticPr fontId="4"/>
  </si>
  <si>
    <t>2種類</t>
    <phoneticPr fontId="4"/>
  </si>
  <si>
    <t>（エ）燃料名</t>
    <phoneticPr fontId="4"/>
  </si>
  <si>
    <t>軽油</t>
    <phoneticPr fontId="4"/>
  </si>
  <si>
    <t>ガソリン</t>
    <phoneticPr fontId="4"/>
  </si>
  <si>
    <t>潤滑油</t>
    <phoneticPr fontId="4"/>
  </si>
  <si>
    <t>燃料費の</t>
    <phoneticPr fontId="4"/>
  </si>
  <si>
    <t>混合</t>
    <phoneticPr fontId="4"/>
  </si>
  <si>
    <t>灯油</t>
    <phoneticPr fontId="4"/>
  </si>
  <si>
    <t>電気</t>
    <phoneticPr fontId="4"/>
  </si>
  <si>
    <t>1ha機械</t>
    <phoneticPr fontId="4"/>
  </si>
  <si>
    <t>単価</t>
    <phoneticPr fontId="4"/>
  </si>
  <si>
    <t>t</t>
    <phoneticPr fontId="4"/>
  </si>
  <si>
    <t>ℓ・kw／1ha</t>
    <phoneticPr fontId="4"/>
  </si>
  <si>
    <t>小　計</t>
    <phoneticPr fontId="4"/>
  </si>
  <si>
    <t>ガソリン</t>
    <phoneticPr fontId="4"/>
  </si>
  <si>
    <t>小　計</t>
    <phoneticPr fontId="4"/>
  </si>
  <si>
    <t>（２）農薬費</t>
    <phoneticPr fontId="4"/>
  </si>
  <si>
    <t>小　計</t>
    <phoneticPr fontId="4"/>
  </si>
  <si>
    <t>ICボルドー66D</t>
    <phoneticPr fontId="4"/>
  </si>
  <si>
    <t>(cc,g)</t>
    <phoneticPr fontId="4"/>
  </si>
  <si>
    <t>コサイド3000</t>
    <phoneticPr fontId="4"/>
  </si>
  <si>
    <t>(cc,g)</t>
    <phoneticPr fontId="4"/>
  </si>
  <si>
    <t>ストロビードライフロアブル</t>
    <phoneticPr fontId="4"/>
  </si>
  <si>
    <t>クレフノン</t>
    <phoneticPr fontId="4"/>
  </si>
  <si>
    <t>クミアイアタックオイル</t>
    <phoneticPr fontId="4"/>
  </si>
  <si>
    <t>サルファーゾル</t>
    <phoneticPr fontId="4"/>
  </si>
  <si>
    <t>アプロードフロアブル</t>
    <phoneticPr fontId="4"/>
  </si>
  <si>
    <t>バロックフロアブル</t>
    <phoneticPr fontId="4"/>
  </si>
  <si>
    <t>ハチハチフロアブル</t>
    <phoneticPr fontId="4"/>
  </si>
  <si>
    <t>(cc,g)</t>
    <phoneticPr fontId="4"/>
  </si>
  <si>
    <t>ラウンドアップマックスロード</t>
    <phoneticPr fontId="4"/>
  </si>
  <si>
    <t>(cc,g)</t>
    <phoneticPr fontId="4"/>
  </si>
  <si>
    <t>アビオンE</t>
    <phoneticPr fontId="4"/>
  </si>
  <si>
    <t>５　作業別・旬別作業時間（はるみ）</t>
    <phoneticPr fontId="4"/>
  </si>
  <si>
    <t>はるみ</t>
    <phoneticPr fontId="4"/>
  </si>
  <si>
    <t>旬　別　計</t>
    <phoneticPr fontId="4"/>
  </si>
  <si>
    <t>月　  　計</t>
    <phoneticPr fontId="4"/>
  </si>
  <si>
    <t>ａ</t>
    <phoneticPr fontId="4"/>
  </si>
  <si>
    <t>作　業　別</t>
    <phoneticPr fontId="4"/>
  </si>
  <si>
    <t>旬　別　計　①</t>
    <phoneticPr fontId="4"/>
  </si>
  <si>
    <t>Ａ</t>
    <phoneticPr fontId="4"/>
  </si>
  <si>
    <t>Ｂ</t>
    <phoneticPr fontId="4"/>
  </si>
  <si>
    <t>C</t>
    <phoneticPr fontId="4"/>
  </si>
  <si>
    <t>過不足労働力　③=②-①</t>
    <phoneticPr fontId="4"/>
  </si>
  <si>
    <t>雇用労働力</t>
    <phoneticPr fontId="4"/>
  </si>
  <si>
    <t>はるか</t>
    <phoneticPr fontId="4"/>
  </si>
  <si>
    <t>作　業　別</t>
    <phoneticPr fontId="4"/>
  </si>
  <si>
    <t>作　　　型</t>
    <phoneticPr fontId="4"/>
  </si>
  <si>
    <t>３　標準技術(袋かけ)</t>
    <rPh sb="2" eb="4">
      <t>ヒョウジュン</t>
    </rPh>
    <rPh sb="4" eb="6">
      <t>ギジュツ</t>
    </rPh>
    <rPh sb="7" eb="8">
      <t>フクロ</t>
    </rPh>
    <phoneticPr fontId="4"/>
  </si>
  <si>
    <t>摘果</t>
    <phoneticPr fontId="4"/>
  </si>
  <si>
    <t>かん水</t>
  </si>
  <si>
    <t>貯蔵管理</t>
  </si>
  <si>
    <t>果実管理・出荷</t>
  </si>
  <si>
    <t>間引き主体，一部切返し。
日照条件改善を心がける。</t>
    <rPh sb="13" eb="15">
      <t>ニッショウ</t>
    </rPh>
    <rPh sb="15" eb="17">
      <t>ジョウケン</t>
    </rPh>
    <rPh sb="17" eb="19">
      <t>カイゼン</t>
    </rPh>
    <rPh sb="20" eb="21">
      <t>ココロ</t>
    </rPh>
    <phoneticPr fontId="4"/>
  </si>
  <si>
    <t>散布量　500Ｌ/10ａ</t>
  </si>
  <si>
    <t>L～2L果実を主体に袋かけする。</t>
    <rPh sb="4" eb="6">
      <t>カジツ</t>
    </rPh>
    <rPh sb="7" eb="9">
      <t>シュタイ</t>
    </rPh>
    <rPh sb="10" eb="11">
      <t>フクロ</t>
    </rPh>
    <phoneticPr fontId="4"/>
  </si>
  <si>
    <t>除草剤3回
草刈機2回</t>
  </si>
  <si>
    <t>採収割合
　1月中下旬40％
　2月60％</t>
    <rPh sb="9" eb="10">
      <t>ゲ</t>
    </rPh>
    <phoneticPr fontId="4"/>
  </si>
  <si>
    <t>貯蔵量
　800～1000ｋｇ/3.3ｍ3
コンテナ利用の場合は7分目入れ。
庫内
　温度5～7℃
　湿度90％</t>
  </si>
  <si>
    <t>家庭選別の徹底</t>
  </si>
  <si>
    <t>11/中～下</t>
    <rPh sb="3" eb="4">
      <t>チュウ</t>
    </rPh>
    <rPh sb="5" eb="6">
      <t>ゲ</t>
    </rPh>
    <phoneticPr fontId="4"/>
  </si>
  <si>
    <t>8/中，下</t>
  </si>
  <si>
    <t>1/中下，2/上中</t>
    <rPh sb="3" eb="4">
      <t>ゲ</t>
    </rPh>
    <rPh sb="7" eb="8">
      <t>ジョウ</t>
    </rPh>
    <rPh sb="8" eb="9">
      <t>チュウ</t>
    </rPh>
    <phoneticPr fontId="4"/>
  </si>
  <si>
    <t>剪定鋸
剪定鋏
脚立</t>
  </si>
  <si>
    <t>1200Lタンク
動噴
ホース
ガソリン携行缶
軽トラック</t>
    <rPh sb="24" eb="25">
      <t>ケイ</t>
    </rPh>
    <phoneticPr fontId="4"/>
  </si>
  <si>
    <t>収穫鋏</t>
    <phoneticPr fontId="4"/>
  </si>
  <si>
    <t>スプリンクラー</t>
  </si>
  <si>
    <t>剪定枝粉砕機
ガソリン携行缶
トラック</t>
    <phoneticPr fontId="4"/>
  </si>
  <si>
    <t>200Lタンク
動噴
ホース
ガソリン携行缶
軽トラック</t>
    <phoneticPr fontId="4"/>
  </si>
  <si>
    <t>収穫かご
収穫鋏
脚立
コンテナ
クローラ式運搬車
トラック
ガソリン携行缶</t>
    <phoneticPr fontId="4"/>
  </si>
  <si>
    <t xml:space="preserve">貯蔵庫
コンテナ
</t>
  </si>
  <si>
    <t>家庭用選果機
コンテナ
トラック</t>
  </si>
  <si>
    <t>殺菌剤9種類
殺虫剤8種類</t>
  </si>
  <si>
    <t>果実袋：10000枚
(三重タイプ)</t>
    <rPh sb="0" eb="2">
      <t>カジツ</t>
    </rPh>
    <rPh sb="2" eb="3">
      <t>フクロ</t>
    </rPh>
    <rPh sb="9" eb="10">
      <t>マイ</t>
    </rPh>
    <rPh sb="12" eb="14">
      <t>サンジュウ</t>
    </rPh>
    <phoneticPr fontId="4"/>
  </si>
  <si>
    <t>バーク堆肥</t>
  </si>
  <si>
    <t>除草剤</t>
  </si>
  <si>
    <t>施肥量は収量にスライド</t>
  </si>
  <si>
    <t>農薬安全使用遵守</t>
  </si>
  <si>
    <t>9種類</t>
    <phoneticPr fontId="4"/>
  </si>
  <si>
    <t>8種類</t>
    <phoneticPr fontId="4"/>
  </si>
  <si>
    <t>1種類</t>
    <phoneticPr fontId="4"/>
  </si>
  <si>
    <t>2種類</t>
    <phoneticPr fontId="4"/>
  </si>
  <si>
    <t>10a機械</t>
    <phoneticPr fontId="4"/>
  </si>
  <si>
    <t>ICボルドー66Ｄ</t>
    <phoneticPr fontId="4"/>
  </si>
  <si>
    <t>果実袋(三重)</t>
    <rPh sb="0" eb="2">
      <t>カジツ</t>
    </rPh>
    <rPh sb="2" eb="3">
      <t>フクロ</t>
    </rPh>
    <rPh sb="4" eb="6">
      <t>サンジュウ</t>
    </rPh>
    <phoneticPr fontId="4"/>
  </si>
  <si>
    <t>枚</t>
    <rPh sb="0" eb="1">
      <t>マイ</t>
    </rPh>
    <phoneticPr fontId="4"/>
  </si>
  <si>
    <t>ストロビードライフロアブル</t>
    <phoneticPr fontId="4"/>
  </si>
  <si>
    <t>エムダイファー</t>
    <phoneticPr fontId="4"/>
  </si>
  <si>
    <t>コサイド3000</t>
    <phoneticPr fontId="4"/>
  </si>
  <si>
    <t>小　計</t>
    <phoneticPr fontId="4"/>
  </si>
  <si>
    <t>クレフノン</t>
    <phoneticPr fontId="4"/>
  </si>
  <si>
    <t>ガソリン</t>
    <phoneticPr fontId="4"/>
  </si>
  <si>
    <t>ｶﾈﾏｲﾄﾌﾛｱﾌﾞﾙ</t>
    <phoneticPr fontId="4"/>
  </si>
  <si>
    <t>ｻﾙﾌｧｰｿﾞﾙ</t>
    <phoneticPr fontId="4"/>
  </si>
  <si>
    <t>ﾍﾞﾌﾄｯﾌﾟﾌﾛｱﾌﾞﾙ</t>
    <phoneticPr fontId="4"/>
  </si>
  <si>
    <t>アタックオイル</t>
    <phoneticPr fontId="4"/>
  </si>
  <si>
    <t>アタックオイル</t>
    <phoneticPr fontId="4"/>
  </si>
  <si>
    <t>ｽﾀｰﾏｲﾄﾌﾛｱﾌﾞﾙ</t>
    <phoneticPr fontId="4"/>
  </si>
  <si>
    <t>ﾊﾁﾊﾁﾌﾛｱﾌﾞﾙ</t>
    <phoneticPr fontId="4"/>
  </si>
  <si>
    <t>小　計</t>
    <phoneticPr fontId="4"/>
  </si>
  <si>
    <t>（ｃｃ，ｇ）</t>
    <phoneticPr fontId="4"/>
  </si>
  <si>
    <t>ﾗｳﾝﾄﾞｱｯﾌﾟﾏｯｸｽﾛｰﾄﾞ</t>
    <phoneticPr fontId="4"/>
  </si>
  <si>
    <t>（ｃｃ，ｇ）</t>
    <phoneticPr fontId="4"/>
  </si>
  <si>
    <t>（ｃｃ，ｇ）</t>
    <phoneticPr fontId="4"/>
  </si>
  <si>
    <t>小　計</t>
    <phoneticPr fontId="4"/>
  </si>
  <si>
    <t>（ｃｃ，ｇ）</t>
    <phoneticPr fontId="4"/>
  </si>
  <si>
    <t>ｱﾋﾞｵﾝＥ</t>
    <phoneticPr fontId="4"/>
  </si>
  <si>
    <t>マデックＥＷ</t>
    <phoneticPr fontId="4"/>
  </si>
  <si>
    <t>（ｃｃ，ｇ）</t>
    <phoneticPr fontId="4"/>
  </si>
  <si>
    <t>（ｃｃ，ｇ）</t>
    <phoneticPr fontId="4"/>
  </si>
  <si>
    <t>施用量(ｋｇ）
水量　（L）</t>
    <phoneticPr fontId="4"/>
  </si>
  <si>
    <t>３　標準技術（不知火）</t>
    <rPh sb="2" eb="4">
      <t>ヒョウジュン</t>
    </rPh>
    <rPh sb="4" eb="6">
      <t>ギジュツ</t>
    </rPh>
    <phoneticPr fontId="4"/>
  </si>
  <si>
    <t>外なり果実を主体に袋かけする。</t>
    <rPh sb="0" eb="1">
      <t>ソト</t>
    </rPh>
    <rPh sb="3" eb="5">
      <t>カジツ</t>
    </rPh>
    <rPh sb="6" eb="8">
      <t>シュタイ</t>
    </rPh>
    <rPh sb="9" eb="10">
      <t>フクロ</t>
    </rPh>
    <phoneticPr fontId="4"/>
  </si>
  <si>
    <t xml:space="preserve">
分割採収
1回目：1月下旬，9分着色以上
2回目：2月上旬，残果一括採収</t>
    <rPh sb="1" eb="3">
      <t>ブンカツ</t>
    </rPh>
    <rPh sb="3" eb="5">
      <t>サイシュウ</t>
    </rPh>
    <rPh sb="7" eb="9">
      <t>カイメ</t>
    </rPh>
    <rPh sb="11" eb="12">
      <t>ガツ</t>
    </rPh>
    <rPh sb="12" eb="14">
      <t>ゲジュン</t>
    </rPh>
    <rPh sb="16" eb="17">
      <t>ブ</t>
    </rPh>
    <rPh sb="17" eb="19">
      <t>チャクショク</t>
    </rPh>
    <rPh sb="19" eb="21">
      <t>イジョウ</t>
    </rPh>
    <rPh sb="23" eb="25">
      <t>カイメ</t>
    </rPh>
    <rPh sb="27" eb="28">
      <t>ガツ</t>
    </rPh>
    <rPh sb="28" eb="30">
      <t>ジョウジュン</t>
    </rPh>
    <rPh sb="31" eb="32">
      <t>ザン</t>
    </rPh>
    <rPh sb="32" eb="33">
      <t>カ</t>
    </rPh>
    <rPh sb="33" eb="35">
      <t>イッカツ</t>
    </rPh>
    <rPh sb="35" eb="37">
      <t>サイシュウ</t>
    </rPh>
    <phoneticPr fontId="4"/>
  </si>
  <si>
    <t xml:space="preserve">自然予措
貯蔵温湿度
　温度5℃
　湿度85～90％
</t>
    <rPh sb="0" eb="2">
      <t>シゼン</t>
    </rPh>
    <rPh sb="2" eb="3">
      <t>ヨ</t>
    </rPh>
    <rPh sb="3" eb="4">
      <t>ソ</t>
    </rPh>
    <rPh sb="6" eb="8">
      <t>チョゾウ</t>
    </rPh>
    <rPh sb="8" eb="11">
      <t>オンシツド</t>
    </rPh>
    <rPh sb="13" eb="15">
      <t>オンド</t>
    </rPh>
    <rPh sb="19" eb="21">
      <t>シツド</t>
    </rPh>
    <phoneticPr fontId="4"/>
  </si>
  <si>
    <t>2/下，3/下，6/上，9/上，11/上</t>
    <rPh sb="2" eb="3">
      <t>シタ</t>
    </rPh>
    <rPh sb="6" eb="7">
      <t>シタ</t>
    </rPh>
    <rPh sb="10" eb="11">
      <t>ウエ</t>
    </rPh>
    <rPh sb="14" eb="15">
      <t>ウエ</t>
    </rPh>
    <rPh sb="19" eb="20">
      <t>ウエ</t>
    </rPh>
    <phoneticPr fontId="4"/>
  </si>
  <si>
    <t>3/下，5/中，5/下，6/下，7/中，8/中，11/中，12/上</t>
    <rPh sb="2" eb="3">
      <t>シタ</t>
    </rPh>
    <rPh sb="6" eb="7">
      <t>ナカ</t>
    </rPh>
    <rPh sb="10" eb="11">
      <t>シタ</t>
    </rPh>
    <rPh sb="14" eb="15">
      <t>シタ</t>
    </rPh>
    <rPh sb="18" eb="19">
      <t>ナカ</t>
    </rPh>
    <rPh sb="22" eb="23">
      <t>ナカ</t>
    </rPh>
    <rPh sb="27" eb="28">
      <t>チュウ</t>
    </rPh>
    <rPh sb="32" eb="33">
      <t>ウエ</t>
    </rPh>
    <phoneticPr fontId="4"/>
  </si>
  <si>
    <t>3/上，5/上，6/下，8/中，10/中</t>
    <rPh sb="2" eb="3">
      <t>ウエ</t>
    </rPh>
    <rPh sb="6" eb="7">
      <t>ウエ</t>
    </rPh>
    <rPh sb="10" eb="11">
      <t>ゲ</t>
    </rPh>
    <rPh sb="14" eb="15">
      <t>ナカ</t>
    </rPh>
    <rPh sb="19" eb="20">
      <t>ナカ</t>
    </rPh>
    <phoneticPr fontId="4"/>
  </si>
  <si>
    <t>12/中～下</t>
    <rPh sb="3" eb="4">
      <t>チュウ</t>
    </rPh>
    <rPh sb="5" eb="6">
      <t>ゲ</t>
    </rPh>
    <phoneticPr fontId="4"/>
  </si>
  <si>
    <t>1/下～2/上</t>
    <rPh sb="2" eb="3">
      <t>シタ</t>
    </rPh>
    <rPh sb="6" eb="7">
      <t>ウエ</t>
    </rPh>
    <phoneticPr fontId="4"/>
  </si>
  <si>
    <t>1/下～4/上</t>
    <rPh sb="2" eb="3">
      <t>ゲ</t>
    </rPh>
    <rPh sb="6" eb="7">
      <t>ウエ</t>
    </rPh>
    <phoneticPr fontId="4"/>
  </si>
  <si>
    <t>1/下～4/上</t>
    <rPh sb="2" eb="3">
      <t>シタ</t>
    </rPh>
    <rPh sb="6" eb="7">
      <t>ウエ</t>
    </rPh>
    <phoneticPr fontId="4"/>
  </si>
  <si>
    <t>剪定鋸
剪定鋏
脚立</t>
    <phoneticPr fontId="4"/>
  </si>
  <si>
    <t>スプリンクラー</t>
    <phoneticPr fontId="4"/>
  </si>
  <si>
    <t>果実袋：7000枚</t>
    <rPh sb="0" eb="2">
      <t>カジツ</t>
    </rPh>
    <rPh sb="2" eb="3">
      <t>フクロ</t>
    </rPh>
    <rPh sb="8" eb="9">
      <t>マイ</t>
    </rPh>
    <phoneticPr fontId="4"/>
  </si>
  <si>
    <t>農薬安全使用遵守</t>
    <phoneticPr fontId="4"/>
  </si>
  <si>
    <t>・袋かけ作業前に防除作業の実施。
・袋内に雨水が溜まると，低温遭遇時に凍結による果実被害や水腐れ果の発生を助長する危険性があることから，袋かけは果梗枝から雨水浸入しないように注意し，水抜き穴が下を向くように装着する。</t>
    <rPh sb="1" eb="2">
      <t>フクロ</t>
    </rPh>
    <rPh sb="4" eb="6">
      <t>サギョウ</t>
    </rPh>
    <rPh sb="6" eb="7">
      <t>マエ</t>
    </rPh>
    <rPh sb="8" eb="10">
      <t>ボウジョ</t>
    </rPh>
    <rPh sb="10" eb="12">
      <t>サギョウ</t>
    </rPh>
    <rPh sb="13" eb="15">
      <t>ジッシ</t>
    </rPh>
    <rPh sb="33" eb="34">
      <t>ジ</t>
    </rPh>
    <rPh sb="59" eb="60">
      <t>セイ</t>
    </rPh>
    <rPh sb="87" eb="89">
      <t>チュウイ</t>
    </rPh>
    <phoneticPr fontId="4"/>
  </si>
  <si>
    <t>・収穫基準（糖度，酸度）に留意し収穫する。
・-3℃以下になると果実凍結被害が多くなるため注意する。
・収穫前に雨が多いと水腐れ症が発生するので、収穫時が多雨の年は早めに収穫する。
・収穫時に凸部分にハサミ傷をつけないよう注意する。</t>
    <rPh sb="1" eb="3">
      <t>シュウカク</t>
    </rPh>
    <rPh sb="3" eb="5">
      <t>キジュン</t>
    </rPh>
    <rPh sb="6" eb="8">
      <t>トウド</t>
    </rPh>
    <rPh sb="9" eb="11">
      <t>サンド</t>
    </rPh>
    <rPh sb="13" eb="15">
      <t>リュウイ</t>
    </rPh>
    <rPh sb="16" eb="18">
      <t>シュウカク</t>
    </rPh>
    <rPh sb="26" eb="28">
      <t>イカ</t>
    </rPh>
    <rPh sb="32" eb="34">
      <t>カジツ</t>
    </rPh>
    <rPh sb="34" eb="36">
      <t>トウケツ</t>
    </rPh>
    <rPh sb="36" eb="38">
      <t>ヒガイ</t>
    </rPh>
    <rPh sb="39" eb="40">
      <t>オオ</t>
    </rPh>
    <rPh sb="45" eb="47">
      <t>チュウイ</t>
    </rPh>
    <phoneticPr fontId="4"/>
  </si>
  <si>
    <t>・果実の傷みを少なくするため，平コンテナでは１段，深コンテナでも２段積みまでとする。</t>
    <phoneticPr fontId="4"/>
  </si>
  <si>
    <t>粗　　　収　　　益　　　の　　　算　　　出</t>
    <phoneticPr fontId="4"/>
  </si>
  <si>
    <t>右表（ア）</t>
    <phoneticPr fontId="4"/>
  </si>
  <si>
    <t>右表（イ）　※８－１　不知火算出基礎シート参照</t>
  </si>
  <si>
    <t>右表（ウ）　※８－１　不知火算出基礎シート参照</t>
  </si>
  <si>
    <t>右表（エ）　※８－１　不知火算出基礎シート参照</t>
  </si>
  <si>
    <t>数量</t>
    <phoneticPr fontId="4"/>
  </si>
  <si>
    <t>負担価格の</t>
    <phoneticPr fontId="4"/>
  </si>
  <si>
    <t>（イ）肥料名</t>
    <phoneticPr fontId="4"/>
  </si>
  <si>
    <t>売上原価　計</t>
    <phoneticPr fontId="4"/>
  </si>
  <si>
    <t>８　経費の算出基礎（不知火，10a当たり）</t>
    <rPh sb="2" eb="4">
      <t>ケイヒ</t>
    </rPh>
    <rPh sb="5" eb="7">
      <t>サンシュツ</t>
    </rPh>
    <rPh sb="7" eb="9">
      <t>キソ</t>
    </rPh>
    <rPh sb="17" eb="18">
      <t>ア</t>
    </rPh>
    <phoneticPr fontId="4"/>
  </si>
  <si>
    <t>果実袋</t>
    <rPh sb="0" eb="2">
      <t>カジツ</t>
    </rPh>
    <rPh sb="2" eb="3">
      <t>フクロ</t>
    </rPh>
    <phoneticPr fontId="4"/>
  </si>
  <si>
    <t>ﾍﾞﾌﾄｯﾌﾟﾌﾛｱﾌﾞﾙ</t>
    <phoneticPr fontId="4"/>
  </si>
  <si>
    <t>小　計</t>
    <phoneticPr fontId="4"/>
  </si>
  <si>
    <t>ｱﾋﾞｵﾝＥ</t>
    <phoneticPr fontId="4"/>
  </si>
  <si>
    <t>（ｃｃ，ｇ）</t>
    <phoneticPr fontId="4"/>
  </si>
  <si>
    <t>（ｃｃ，ｇ）</t>
    <phoneticPr fontId="4"/>
  </si>
  <si>
    <t>施用量(ｋｇ）
水量　（L）</t>
    <phoneticPr fontId="4"/>
  </si>
  <si>
    <t>あさひエース</t>
    <phoneticPr fontId="4"/>
  </si>
  <si>
    <t>（ｃｃ，ｇ）</t>
    <phoneticPr fontId="4"/>
  </si>
  <si>
    <t>コンクリート</t>
  </si>
  <si>
    <t>ｔ</t>
  </si>
  <si>
    <t>３　標準技術（レモン）</t>
    <rPh sb="2" eb="4">
      <t>ヒョウジュン</t>
    </rPh>
    <rPh sb="4" eb="6">
      <t>ギジュツ</t>
    </rPh>
    <phoneticPr fontId="4"/>
  </si>
  <si>
    <t>樹型は半球形とし，樹冠表面を枝葉でおおう状態とする。</t>
    <rPh sb="0" eb="1">
      <t>ジュ</t>
    </rPh>
    <rPh sb="1" eb="2">
      <t>カタ</t>
    </rPh>
    <rPh sb="3" eb="5">
      <t>ハンキュウ</t>
    </rPh>
    <rPh sb="5" eb="6">
      <t>カタチ</t>
    </rPh>
    <rPh sb="9" eb="10">
      <t>ジュ</t>
    </rPh>
    <rPh sb="10" eb="11">
      <t>カンムリ</t>
    </rPh>
    <rPh sb="11" eb="13">
      <t>ヒョウメン</t>
    </rPh>
    <rPh sb="14" eb="16">
      <t>エダハ</t>
    </rPh>
    <rPh sb="20" eb="22">
      <t>ジョウタイ</t>
    </rPh>
    <phoneticPr fontId="4"/>
  </si>
  <si>
    <t>散布量　540Ｌ/10ａ</t>
    <rPh sb="0" eb="2">
      <t>サンプ</t>
    </rPh>
    <rPh sb="2" eb="3">
      <t>リョウ</t>
    </rPh>
    <phoneticPr fontId="4"/>
  </si>
  <si>
    <t>開花時期と果径で行う。
開花後50～60日果径（7月上旬）2.5～3.0㎝/溝径
夏果の摘果</t>
    <rPh sb="0" eb="2">
      <t>カイカ</t>
    </rPh>
    <rPh sb="2" eb="4">
      <t>ジキ</t>
    </rPh>
    <rPh sb="5" eb="6">
      <t>カ</t>
    </rPh>
    <rPh sb="6" eb="7">
      <t>ケイ</t>
    </rPh>
    <rPh sb="8" eb="9">
      <t>オコナ</t>
    </rPh>
    <rPh sb="12" eb="14">
      <t>カイカ</t>
    </rPh>
    <rPh sb="14" eb="15">
      <t>ゴ</t>
    </rPh>
    <rPh sb="20" eb="21">
      <t>ニチ</t>
    </rPh>
    <rPh sb="21" eb="22">
      <t>カ</t>
    </rPh>
    <rPh sb="22" eb="23">
      <t>ケイ</t>
    </rPh>
    <rPh sb="25" eb="26">
      <t>ガツ</t>
    </rPh>
    <rPh sb="26" eb="28">
      <t>ジョウジュン</t>
    </rPh>
    <rPh sb="38" eb="39">
      <t>ミゾ</t>
    </rPh>
    <rPh sb="39" eb="40">
      <t>ケイ</t>
    </rPh>
    <rPh sb="41" eb="42">
      <t>ナツ</t>
    </rPh>
    <rPh sb="42" eb="43">
      <t>カ</t>
    </rPh>
    <rPh sb="44" eb="45">
      <t>テキ</t>
    </rPh>
    <rPh sb="45" eb="46">
      <t>カ</t>
    </rPh>
    <phoneticPr fontId="4"/>
  </si>
  <si>
    <t>夏期7～10日間隔
1回20～30㎜</t>
    <rPh sb="0" eb="2">
      <t>カキ</t>
    </rPh>
    <rPh sb="6" eb="7">
      <t>ニチ</t>
    </rPh>
    <rPh sb="7" eb="9">
      <t>カンカク</t>
    </rPh>
    <rPh sb="11" eb="12">
      <t>カイ</t>
    </rPh>
    <phoneticPr fontId="4"/>
  </si>
  <si>
    <t xml:space="preserve">バーク堆肥2トン/10a
土壌改良剤施用（苦土石灰）
ホーレー利用
</t>
    <rPh sb="3" eb="5">
      <t>タイヒ</t>
    </rPh>
    <rPh sb="13" eb="15">
      <t>ドジョウ</t>
    </rPh>
    <rPh sb="15" eb="17">
      <t>カイリョウ</t>
    </rPh>
    <rPh sb="17" eb="18">
      <t>ザイ</t>
    </rPh>
    <rPh sb="18" eb="20">
      <t>セヨウ</t>
    </rPh>
    <rPh sb="21" eb="22">
      <t>ク</t>
    </rPh>
    <rPh sb="22" eb="23">
      <t>ド</t>
    </rPh>
    <rPh sb="23" eb="25">
      <t>セッカイ</t>
    </rPh>
    <rPh sb="31" eb="33">
      <t>リヨウ</t>
    </rPh>
    <phoneticPr fontId="4"/>
  </si>
  <si>
    <t>3/下，5/中下，6/下，7/中，8/中，9/下</t>
    <rPh sb="2" eb="3">
      <t>シタ</t>
    </rPh>
    <rPh sb="6" eb="7">
      <t>ナカ</t>
    </rPh>
    <rPh sb="7" eb="8">
      <t>シタ</t>
    </rPh>
    <rPh sb="11" eb="12">
      <t>シタ</t>
    </rPh>
    <rPh sb="15" eb="16">
      <t>ナカ</t>
    </rPh>
    <rPh sb="19" eb="20">
      <t>ナカ</t>
    </rPh>
    <rPh sb="23" eb="24">
      <t>シタ</t>
    </rPh>
    <phoneticPr fontId="4"/>
  </si>
  <si>
    <t>7/上中下，9/上</t>
    <rPh sb="2" eb="3">
      <t>ウエ</t>
    </rPh>
    <rPh sb="3" eb="4">
      <t>ナカ</t>
    </rPh>
    <rPh sb="4" eb="5">
      <t>シタ</t>
    </rPh>
    <rPh sb="8" eb="9">
      <t>ウエ</t>
    </rPh>
    <phoneticPr fontId="4"/>
  </si>
  <si>
    <t>中耕機，コンテナ，トラック</t>
    <rPh sb="0" eb="1">
      <t>チュウ</t>
    </rPh>
    <rPh sb="1" eb="2">
      <t>タガヤ</t>
    </rPh>
    <rPh sb="2" eb="3">
      <t>キ</t>
    </rPh>
    <phoneticPr fontId="4"/>
  </si>
  <si>
    <t>殺菌剤6種類
殺虫剤7種類</t>
    <rPh sb="0" eb="3">
      <t>サッキンザイ</t>
    </rPh>
    <rPh sb="4" eb="6">
      <t>シュルイ</t>
    </rPh>
    <rPh sb="7" eb="10">
      <t>サッチュウザイ</t>
    </rPh>
    <rPh sb="11" eb="13">
      <t>シュルイ</t>
    </rPh>
    <phoneticPr fontId="4"/>
  </si>
  <si>
    <t>樹冠内部の細枝の確保，横枝の充実をはかる</t>
    <rPh sb="0" eb="1">
      <t>ジュ</t>
    </rPh>
    <rPh sb="1" eb="2">
      <t>カン</t>
    </rPh>
    <rPh sb="2" eb="4">
      <t>ナイブ</t>
    </rPh>
    <rPh sb="5" eb="6">
      <t>ホソ</t>
    </rPh>
    <rPh sb="6" eb="7">
      <t>エダ</t>
    </rPh>
    <rPh sb="8" eb="10">
      <t>カクホ</t>
    </rPh>
    <rPh sb="11" eb="12">
      <t>ヨコ</t>
    </rPh>
    <rPh sb="12" eb="13">
      <t>エダ</t>
    </rPh>
    <rPh sb="14" eb="16">
      <t>ジュウジツ</t>
    </rPh>
    <phoneticPr fontId="4"/>
  </si>
  <si>
    <t>葉内窒素含量は豊産性，四季咲性などによる消耗も多いことから，温州みかんより多肥栽培が望ましい。</t>
    <rPh sb="0" eb="1">
      <t>ハ</t>
    </rPh>
    <rPh sb="1" eb="2">
      <t>ナイ</t>
    </rPh>
    <rPh sb="2" eb="4">
      <t>チッソ</t>
    </rPh>
    <rPh sb="4" eb="6">
      <t>ガンリョウ</t>
    </rPh>
    <rPh sb="7" eb="9">
      <t>ホウサン</t>
    </rPh>
    <rPh sb="9" eb="10">
      <t>セイ</t>
    </rPh>
    <rPh sb="11" eb="13">
      <t>シキ</t>
    </rPh>
    <rPh sb="13" eb="14">
      <t>サキ</t>
    </rPh>
    <rPh sb="14" eb="15">
      <t>セイ</t>
    </rPh>
    <rPh sb="20" eb="22">
      <t>ショウモウ</t>
    </rPh>
    <rPh sb="23" eb="24">
      <t>オオ</t>
    </rPh>
    <rPh sb="30" eb="32">
      <t>ウンシュウ</t>
    </rPh>
    <rPh sb="37" eb="38">
      <t>タ</t>
    </rPh>
    <rPh sb="38" eb="39">
      <t>コ</t>
    </rPh>
    <rPh sb="39" eb="41">
      <t>サイバイ</t>
    </rPh>
    <rPh sb="42" eb="43">
      <t>ノゾ</t>
    </rPh>
    <phoneticPr fontId="4"/>
  </si>
  <si>
    <t>特に，かいよう病，チャノホコリダニ，ハモグリガの防除が必要。
防風対策が重要であり，病斑の生じた果実，葉は早く取り除く。</t>
    <rPh sb="0" eb="1">
      <t>トク</t>
    </rPh>
    <rPh sb="7" eb="8">
      <t>ビョウ</t>
    </rPh>
    <rPh sb="24" eb="26">
      <t>ボウジョ</t>
    </rPh>
    <rPh sb="27" eb="29">
      <t>ヒツヨウ</t>
    </rPh>
    <rPh sb="31" eb="33">
      <t>ボウフウ</t>
    </rPh>
    <rPh sb="33" eb="35">
      <t>タイサク</t>
    </rPh>
    <rPh sb="36" eb="38">
      <t>ジュウヨウ</t>
    </rPh>
    <rPh sb="42" eb="44">
      <t>ビョウハン</t>
    </rPh>
    <rPh sb="45" eb="46">
      <t>ショウ</t>
    </rPh>
    <rPh sb="48" eb="50">
      <t>カジツ</t>
    </rPh>
    <rPh sb="51" eb="52">
      <t>ハ</t>
    </rPh>
    <rPh sb="53" eb="54">
      <t>ハヤ</t>
    </rPh>
    <rPh sb="55" eb="56">
      <t>ト</t>
    </rPh>
    <rPh sb="57" eb="58">
      <t>ノゾ</t>
    </rPh>
    <phoneticPr fontId="4"/>
  </si>
  <si>
    <t>夏のかん水は肥大が促進され，収穫が早まる。
かん水を多くしても品質に悪影響を及ぼすことはない。</t>
    <rPh sb="0" eb="1">
      <t>ナツ</t>
    </rPh>
    <rPh sb="4" eb="5">
      <t>スイ</t>
    </rPh>
    <rPh sb="6" eb="8">
      <t>ヒダイ</t>
    </rPh>
    <rPh sb="9" eb="11">
      <t>ソクシン</t>
    </rPh>
    <rPh sb="14" eb="16">
      <t>シュウカク</t>
    </rPh>
    <rPh sb="17" eb="18">
      <t>ハヤ</t>
    </rPh>
    <rPh sb="24" eb="25">
      <t>スイ</t>
    </rPh>
    <rPh sb="26" eb="27">
      <t>オオ</t>
    </rPh>
    <rPh sb="31" eb="33">
      <t>ヒンシツ</t>
    </rPh>
    <rPh sb="34" eb="37">
      <t>アクエイキョウ</t>
    </rPh>
    <rPh sb="38" eb="39">
      <t>オヨ</t>
    </rPh>
    <phoneticPr fontId="4"/>
  </si>
  <si>
    <t>出荷は収穫後できるだけ早く行う。
果皮が乾燥し，新鮮さが失われると商品価値がなくなる。出荷規格の厳守。</t>
    <rPh sb="0" eb="2">
      <t>シュッカ</t>
    </rPh>
    <rPh sb="3" eb="5">
      <t>シュウカク</t>
    </rPh>
    <rPh sb="5" eb="6">
      <t>ゴ</t>
    </rPh>
    <rPh sb="11" eb="12">
      <t>ハヤ</t>
    </rPh>
    <rPh sb="13" eb="14">
      <t>オコナ</t>
    </rPh>
    <rPh sb="17" eb="19">
      <t>カヒ</t>
    </rPh>
    <rPh sb="20" eb="22">
      <t>カンソウ</t>
    </rPh>
    <rPh sb="24" eb="26">
      <t>シンセン</t>
    </rPh>
    <rPh sb="28" eb="29">
      <t>ウシナ</t>
    </rPh>
    <rPh sb="33" eb="35">
      <t>ショウヒン</t>
    </rPh>
    <rPh sb="35" eb="37">
      <t>カチ</t>
    </rPh>
    <rPh sb="43" eb="45">
      <t>シュッカ</t>
    </rPh>
    <rPh sb="45" eb="47">
      <t>キカク</t>
    </rPh>
    <rPh sb="48" eb="50">
      <t>ゲンシュ</t>
    </rPh>
    <phoneticPr fontId="4"/>
  </si>
  <si>
    <t>電気</t>
    <phoneticPr fontId="4"/>
  </si>
  <si>
    <t>灯油</t>
    <phoneticPr fontId="4"/>
  </si>
  <si>
    <t>混合</t>
    <phoneticPr fontId="4"/>
  </si>
  <si>
    <t>燃料費の</t>
    <phoneticPr fontId="4"/>
  </si>
  <si>
    <t>潤滑油</t>
    <phoneticPr fontId="4"/>
  </si>
  <si>
    <t>ガソリン</t>
    <phoneticPr fontId="4"/>
  </si>
  <si>
    <t>軽油</t>
    <phoneticPr fontId="4"/>
  </si>
  <si>
    <t>（エ）燃料名</t>
    <phoneticPr fontId="4"/>
  </si>
  <si>
    <t>●種類</t>
    <phoneticPr fontId="4"/>
  </si>
  <si>
    <t>（ウ）農薬名</t>
    <phoneticPr fontId="4"/>
  </si>
  <si>
    <t>売上原価　計</t>
    <phoneticPr fontId="4"/>
  </si>
  <si>
    <t>●種類</t>
    <phoneticPr fontId="4"/>
  </si>
  <si>
    <t>数量</t>
    <phoneticPr fontId="4"/>
  </si>
  <si>
    <t>（イ）肥料名</t>
    <phoneticPr fontId="4"/>
  </si>
  <si>
    <t>負担価格の</t>
    <phoneticPr fontId="4"/>
  </si>
  <si>
    <t>右表（エ）　※８－１　算出基礎シート参照</t>
    <phoneticPr fontId="4"/>
  </si>
  <si>
    <t>右表（ウ）　※８－１　算出基礎シート参照</t>
    <phoneticPr fontId="4"/>
  </si>
  <si>
    <t>右表（イ）　※８－１　算出基礎シート参照</t>
    <phoneticPr fontId="4"/>
  </si>
  <si>
    <t>右表（ア）</t>
    <phoneticPr fontId="4"/>
  </si>
  <si>
    <t>販売量</t>
    <phoneticPr fontId="4"/>
  </si>
  <si>
    <t>販売量</t>
    <phoneticPr fontId="4"/>
  </si>
  <si>
    <t>粗　　　収　　　益　　　の　　　算　　　出</t>
    <phoneticPr fontId="4"/>
  </si>
  <si>
    <t>マルチ</t>
    <phoneticPr fontId="4"/>
  </si>
  <si>
    <t>いしじ</t>
    <phoneticPr fontId="4"/>
  </si>
  <si>
    <t>７　経営収支（かんんきつ部門，10a当たり）</t>
    <rPh sb="12" eb="14">
      <t>ブモン</t>
    </rPh>
    <rPh sb="18" eb="19">
      <t>ア</t>
    </rPh>
    <phoneticPr fontId="4"/>
  </si>
  <si>
    <t>７　経営収支（かんきつ部門，10a当たり）</t>
    <rPh sb="11" eb="13">
      <t>ブモン</t>
    </rPh>
    <rPh sb="17" eb="18">
      <t>ア</t>
    </rPh>
    <phoneticPr fontId="4"/>
  </si>
  <si>
    <t>組合費2000円/10a，水利費3000円/10a</t>
  </si>
  <si>
    <t>右表（粗収益の算出基礎）に7-3-1いしじ部門収支同を案分</t>
    <rPh sb="0" eb="1">
      <t>ミギ</t>
    </rPh>
    <rPh sb="1" eb="2">
      <t>ヒョウ</t>
    </rPh>
    <rPh sb="3" eb="4">
      <t>ソ</t>
    </rPh>
    <rPh sb="4" eb="6">
      <t>シュウエキ</t>
    </rPh>
    <rPh sb="7" eb="9">
      <t>サンシュツ</t>
    </rPh>
    <rPh sb="9" eb="11">
      <t>キソ</t>
    </rPh>
    <rPh sb="21" eb="23">
      <t>ブモン</t>
    </rPh>
    <rPh sb="23" eb="25">
      <t>シュウシ</t>
    </rPh>
    <rPh sb="25" eb="26">
      <t>ドウ</t>
    </rPh>
    <rPh sb="27" eb="29">
      <t>アンブン</t>
    </rPh>
    <phoneticPr fontId="4"/>
  </si>
  <si>
    <t>レモン</t>
    <phoneticPr fontId="3"/>
  </si>
  <si>
    <t>剪定・誘引</t>
  </si>
  <si>
    <t>摘果・袋掛け</t>
  </si>
  <si>
    <t xml:space="preserve">収穫 </t>
  </si>
  <si>
    <t>レモン</t>
    <phoneticPr fontId="4"/>
  </si>
  <si>
    <t>目標収量４トン
販売量３．２トン
施用成分量
Ｎ：42Ｋｇ
Ｐ：29Ｋｇ
Ｋ：34Ｋｇ
石灰質資材：100Ｋｇ</t>
    <rPh sb="0" eb="2">
      <t>モクヒョウ</t>
    </rPh>
    <rPh sb="2" eb="4">
      <t>シュウリョウ</t>
    </rPh>
    <rPh sb="8" eb="10">
      <t>ハンバイ</t>
    </rPh>
    <rPh sb="10" eb="11">
      <t>リョウ</t>
    </rPh>
    <rPh sb="18" eb="19">
      <t>セ</t>
    </rPh>
    <rPh sb="19" eb="20">
      <t>ヨウ</t>
    </rPh>
    <rPh sb="20" eb="22">
      <t>セイブン</t>
    </rPh>
    <rPh sb="22" eb="23">
      <t>リョウ</t>
    </rPh>
    <rPh sb="45" eb="48">
      <t>セッカイシツ</t>
    </rPh>
    <rPh sb="48" eb="50">
      <t>シザイ</t>
    </rPh>
    <phoneticPr fontId="4"/>
  </si>
  <si>
    <t>採収割合
　10月28％
　11月14％
　12月16％
　　4月42％</t>
    <rPh sb="0" eb="2">
      <t>サイシュウ</t>
    </rPh>
    <rPh sb="2" eb="4">
      <t>ワリアイ</t>
    </rPh>
    <rPh sb="8" eb="9">
      <t>ガツ</t>
    </rPh>
    <rPh sb="16" eb="17">
      <t>ガツ</t>
    </rPh>
    <rPh sb="24" eb="25">
      <t>ガツ</t>
    </rPh>
    <rPh sb="32" eb="33">
      <t>ガツ</t>
    </rPh>
    <phoneticPr fontId="4"/>
  </si>
  <si>
    <t>3/上中下</t>
    <rPh sb="2" eb="3">
      <t>ウエ</t>
    </rPh>
    <rPh sb="3" eb="4">
      <t>ナカ</t>
    </rPh>
    <rPh sb="4" eb="5">
      <t>シタ</t>
    </rPh>
    <phoneticPr fontId="4"/>
  </si>
  <si>
    <t>2/下，3/下，6/上，9/中，</t>
    <rPh sb="2" eb="3">
      <t>シタ</t>
    </rPh>
    <rPh sb="6" eb="7">
      <t>シタ</t>
    </rPh>
    <rPh sb="10" eb="11">
      <t>ウエ</t>
    </rPh>
    <rPh sb="14" eb="15">
      <t>ナカ</t>
    </rPh>
    <phoneticPr fontId="4"/>
  </si>
  <si>
    <t>4/上中下，10/上下，11/中，12/中</t>
    <rPh sb="2" eb="3">
      <t>ウエ</t>
    </rPh>
    <rPh sb="3" eb="4">
      <t>ナカ</t>
    </rPh>
    <rPh sb="4" eb="5">
      <t>シタ</t>
    </rPh>
    <rPh sb="9" eb="10">
      <t>ウエ</t>
    </rPh>
    <rPh sb="10" eb="11">
      <t>シタ</t>
    </rPh>
    <rPh sb="15" eb="16">
      <t>ナカ</t>
    </rPh>
    <rPh sb="20" eb="21">
      <t>ナカ</t>
    </rPh>
    <phoneticPr fontId="4"/>
  </si>
  <si>
    <t>トラック</t>
    <phoneticPr fontId="4"/>
  </si>
  <si>
    <t>スプリンクラー</t>
    <phoneticPr fontId="4"/>
  </si>
  <si>
    <t>剪定鋸
剪定鋏
脚立</t>
    <phoneticPr fontId="4"/>
  </si>
  <si>
    <t>後期摘果で規格外を除去する</t>
    <phoneticPr fontId="4"/>
  </si>
  <si>
    <t>農薬安全使用遵守</t>
    <phoneticPr fontId="4"/>
  </si>
  <si>
    <t>単価</t>
    <phoneticPr fontId="4"/>
  </si>
  <si>
    <t>個</t>
    <phoneticPr fontId="4"/>
  </si>
  <si>
    <t>1200Ｌタンク</t>
    <phoneticPr fontId="4"/>
  </si>
  <si>
    <t>380/10a</t>
    <phoneticPr fontId="4"/>
  </si>
  <si>
    <t>樹園地</t>
    <rPh sb="0" eb="3">
      <t>ジュエンチ</t>
    </rPh>
    <phoneticPr fontId="4"/>
  </si>
  <si>
    <t>30％</t>
    <phoneticPr fontId="4"/>
  </si>
  <si>
    <t>40％</t>
    <phoneticPr fontId="4"/>
  </si>
  <si>
    <t>30％</t>
    <phoneticPr fontId="4"/>
  </si>
  <si>
    <t>40％</t>
    <phoneticPr fontId="4"/>
  </si>
  <si>
    <t>※８－１　不知火算出基礎シート参照</t>
    <rPh sb="5" eb="8">
      <t>シラヌヒ</t>
    </rPh>
    <rPh sb="8" eb="10">
      <t>サンシュツ</t>
    </rPh>
    <rPh sb="10" eb="12">
      <t>キソ</t>
    </rPh>
    <rPh sb="15" eb="17">
      <t>サンショウ</t>
    </rPh>
    <phoneticPr fontId="4"/>
  </si>
  <si>
    <t>※８－１　不知火算出基礎シート参照</t>
    <rPh sb="5" eb="8">
      <t>シラヌイ</t>
    </rPh>
    <rPh sb="8" eb="10">
      <t>サンシュツ</t>
    </rPh>
    <rPh sb="10" eb="12">
      <t>キソ</t>
    </rPh>
    <rPh sb="15" eb="17">
      <t>サンショウ</t>
    </rPh>
    <phoneticPr fontId="4"/>
  </si>
  <si>
    <t>【はるか】</t>
    <phoneticPr fontId="4"/>
  </si>
  <si>
    <t>平坦地～緩傾斜地</t>
    <rPh sb="0" eb="2">
      <t>ヘイタン</t>
    </rPh>
    <rPh sb="2" eb="3">
      <t>チ</t>
    </rPh>
    <rPh sb="4" eb="7">
      <t>カンケイシャ</t>
    </rPh>
    <rPh sb="7" eb="8">
      <t>チ</t>
    </rPh>
    <phoneticPr fontId="3"/>
  </si>
  <si>
    <t>基幹労働力2人，補助労働力1人，臨時雇用</t>
    <rPh sb="0" eb="2">
      <t>キカン</t>
    </rPh>
    <rPh sb="2" eb="5">
      <t>ロウドウリョク</t>
    </rPh>
    <rPh sb="6" eb="7">
      <t>ニン</t>
    </rPh>
    <rPh sb="8" eb="10">
      <t>ホジョ</t>
    </rPh>
    <rPh sb="10" eb="13">
      <t>ロウドウリョク</t>
    </rPh>
    <rPh sb="14" eb="15">
      <t>ニン</t>
    </rPh>
    <rPh sb="16" eb="18">
      <t>リンジ</t>
    </rPh>
    <rPh sb="18" eb="20">
      <t>コヨウ</t>
    </rPh>
    <phoneticPr fontId="3"/>
  </si>
  <si>
    <t>農協による共選共販</t>
    <rPh sb="0" eb="2">
      <t>ノウキョウ</t>
    </rPh>
    <rPh sb="5" eb="6">
      <t>トモ</t>
    </rPh>
    <rPh sb="7" eb="8">
      <t>トモ</t>
    </rPh>
    <phoneticPr fontId="3"/>
  </si>
  <si>
    <t>各産地で定めている奨励品種
栽培面積の10％は育成園とするが，ここでは費用等は計上しない。</t>
    <rPh sb="0" eb="1">
      <t>カク</t>
    </rPh>
    <rPh sb="1" eb="3">
      <t>サンチ</t>
    </rPh>
    <rPh sb="4" eb="5">
      <t>サダ</t>
    </rPh>
    <rPh sb="9" eb="11">
      <t>ショウレイ</t>
    </rPh>
    <rPh sb="11" eb="13">
      <t>ヒンシュ</t>
    </rPh>
    <phoneticPr fontId="3"/>
  </si>
  <si>
    <t>マルチ栽培による高品質果実生産
土づくり，土壌水分管理，樹勢回復</t>
    <rPh sb="3" eb="5">
      <t>サイバイ</t>
    </rPh>
    <rPh sb="8" eb="11">
      <t>コウヒンシツ</t>
    </rPh>
    <rPh sb="11" eb="13">
      <t>カジツ</t>
    </rPh>
    <rPh sb="13" eb="15">
      <t>セイサン</t>
    </rPh>
    <rPh sb="16" eb="17">
      <t>ツチ</t>
    </rPh>
    <rPh sb="21" eb="23">
      <t>ドジョウ</t>
    </rPh>
    <rPh sb="23" eb="25">
      <t>スイブン</t>
    </rPh>
    <rPh sb="25" eb="27">
      <t>カンリ</t>
    </rPh>
    <rPh sb="28" eb="30">
      <t>ジュセイ</t>
    </rPh>
    <rPh sb="30" eb="32">
      <t>カイフク</t>
    </rPh>
    <phoneticPr fontId="3"/>
  </si>
  <si>
    <t>モノレール</t>
    <phoneticPr fontId="4"/>
  </si>
  <si>
    <t>5ps　100m</t>
    <phoneticPr fontId="4"/>
  </si>
  <si>
    <t>式</t>
    <rPh sb="0" eb="1">
      <t>シキ</t>
    </rPh>
    <phoneticPr fontId="4"/>
  </si>
  <si>
    <t>南部</t>
    <rPh sb="0" eb="1">
      <t>ナンブ</t>
    </rPh>
    <phoneticPr fontId="4"/>
  </si>
  <si>
    <t>果樹共済</t>
    <rPh sb="0" eb="2">
      <t>カジュ</t>
    </rPh>
    <rPh sb="2" eb="4">
      <t>キョウサイ</t>
    </rPh>
    <phoneticPr fontId="4"/>
  </si>
  <si>
    <t>災害収入方式</t>
    <rPh sb="0" eb="2">
      <t>サイガイ</t>
    </rPh>
    <rPh sb="2" eb="4">
      <t>シュウニュウ</t>
    </rPh>
    <rPh sb="4" eb="6">
      <t>ホウシキ</t>
    </rPh>
    <phoneticPr fontId="4"/>
  </si>
  <si>
    <t>5作業</t>
    <rPh sb="1" eb="3">
      <t>サギョウ</t>
    </rPh>
    <phoneticPr fontId="4"/>
  </si>
  <si>
    <t>4作業</t>
    <rPh sb="1" eb="3">
      <t>サギョウ</t>
    </rPh>
    <phoneticPr fontId="4"/>
  </si>
  <si>
    <r>
      <t>目標収量2.4</t>
    </r>
    <r>
      <rPr>
        <sz val="11"/>
        <rFont val="ＭＳ Ｐゴシック"/>
        <family val="3"/>
        <charset val="128"/>
      </rPr>
      <t>t</t>
    </r>
    <r>
      <rPr>
        <sz val="11"/>
        <rFont val="ＭＳ Ｐゴシック"/>
        <family val="3"/>
        <charset val="128"/>
      </rPr>
      <t xml:space="preserve">
販売量2</t>
    </r>
    <r>
      <rPr>
        <sz val="11"/>
        <rFont val="ＭＳ Ｐゴシック"/>
        <family val="3"/>
        <charset val="128"/>
      </rPr>
      <t>t</t>
    </r>
    <r>
      <rPr>
        <sz val="11"/>
        <rFont val="ＭＳ Ｐゴシック"/>
        <family val="3"/>
        <charset val="128"/>
      </rPr>
      <t xml:space="preserve">
施用成分量
Ｎ：25</t>
    </r>
    <r>
      <rPr>
        <sz val="11"/>
        <rFont val="ＭＳ Ｐゴシック"/>
        <family val="3"/>
        <charset val="128"/>
      </rPr>
      <t>kg</t>
    </r>
    <r>
      <rPr>
        <sz val="11"/>
        <rFont val="ＭＳ Ｐゴシック"/>
        <family val="3"/>
        <charset val="128"/>
      </rPr>
      <t xml:space="preserve">
Ｐ：20</t>
    </r>
    <r>
      <rPr>
        <sz val="11"/>
        <rFont val="ＭＳ Ｐゴシック"/>
        <family val="3"/>
        <charset val="128"/>
      </rPr>
      <t>kg</t>
    </r>
    <r>
      <rPr>
        <sz val="11"/>
        <rFont val="ＭＳ Ｐゴシック"/>
        <family val="3"/>
        <charset val="128"/>
      </rPr>
      <t xml:space="preserve">
Ｋ：20</t>
    </r>
    <r>
      <rPr>
        <sz val="11"/>
        <rFont val="ＭＳ Ｐゴシック"/>
        <family val="3"/>
        <charset val="128"/>
      </rPr>
      <t>kg</t>
    </r>
    <r>
      <rPr>
        <sz val="11"/>
        <rFont val="ＭＳ Ｐゴシック"/>
        <family val="3"/>
        <charset val="128"/>
      </rPr>
      <t xml:space="preserve">
石灰質資材：100</t>
    </r>
    <r>
      <rPr>
        <sz val="11"/>
        <rFont val="ＭＳ Ｐゴシック"/>
        <family val="3"/>
        <charset val="128"/>
      </rPr>
      <t>kg</t>
    </r>
    <phoneticPr fontId="4"/>
  </si>
  <si>
    <t>間引き摘果
1果/80～100葉</t>
    <phoneticPr fontId="4"/>
  </si>
  <si>
    <t>1回20t/10a
7～10日間隔</t>
    <phoneticPr fontId="4"/>
  </si>
  <si>
    <t>堆肥1t/10a
剪定枝を剪定枝粉砕機で粉砕</t>
    <phoneticPr fontId="4"/>
  </si>
  <si>
    <t>対象</t>
    <phoneticPr fontId="4"/>
  </si>
  <si>
    <t>１　対象経営の概要</t>
    <phoneticPr fontId="3"/>
  </si>
  <si>
    <t>保有労働力</t>
    <phoneticPr fontId="4"/>
  </si>
  <si>
    <t>作　   物　   別　   作  　付   　規　   模</t>
    <phoneticPr fontId="4"/>
  </si>
  <si>
    <t>経　営　耕　地　面　積</t>
    <phoneticPr fontId="4"/>
  </si>
  <si>
    <t>対 象 作 目</t>
    <phoneticPr fontId="4"/>
  </si>
  <si>
    <t>面    積</t>
    <phoneticPr fontId="4"/>
  </si>
  <si>
    <t>そ の 他 の 作 物</t>
    <phoneticPr fontId="4"/>
  </si>
  <si>
    <t>面   積</t>
    <phoneticPr fontId="4"/>
  </si>
  <si>
    <t>田</t>
    <phoneticPr fontId="4"/>
  </si>
  <si>
    <t>温州みかん（極早生）</t>
  </si>
  <si>
    <t>畑</t>
    <phoneticPr fontId="4"/>
  </si>
  <si>
    <t>樹園地</t>
    <phoneticPr fontId="4"/>
  </si>
  <si>
    <t>2.5ha</t>
    <phoneticPr fontId="3"/>
  </si>
  <si>
    <t>温州みかん（早生，マルチ）</t>
    <phoneticPr fontId="3"/>
  </si>
  <si>
    <t>温州みかん（いしじ，マルチ）</t>
    <phoneticPr fontId="3"/>
  </si>
  <si>
    <t>はっさく</t>
  </si>
  <si>
    <t>はるか</t>
    <phoneticPr fontId="3"/>
  </si>
  <si>
    <t>温州みかん（早生，露地）</t>
    <rPh sb="0" eb="2">
      <t>ウンシュウ</t>
    </rPh>
    <rPh sb="6" eb="8">
      <t>ワセ</t>
    </rPh>
    <rPh sb="9" eb="11">
      <t>ロジ</t>
    </rPh>
    <phoneticPr fontId="3"/>
  </si>
  <si>
    <t>温州みかん（いしじ，露地）</t>
    <rPh sb="0" eb="2">
      <t>ウンシュウ</t>
    </rPh>
    <rPh sb="10" eb="12">
      <t>ロジ</t>
    </rPh>
    <phoneticPr fontId="3"/>
  </si>
  <si>
    <t>はっさく</t>
    <phoneticPr fontId="3"/>
  </si>
  <si>
    <t>不知火</t>
    <rPh sb="0" eb="3">
      <t>シラヌイ</t>
    </rPh>
    <phoneticPr fontId="3"/>
  </si>
  <si>
    <t>発生予察情報に注意
農薬安全使用遵守</t>
    <phoneticPr fontId="4"/>
  </si>
  <si>
    <t>袋かけ前を中心に，外品を除去</t>
    <rPh sb="0" eb="1">
      <t>フクロ</t>
    </rPh>
    <rPh sb="3" eb="4">
      <t>マエ</t>
    </rPh>
    <rPh sb="5" eb="7">
      <t>チュウシン</t>
    </rPh>
    <rPh sb="9" eb="11">
      <t>ガイヒン</t>
    </rPh>
    <phoneticPr fontId="4"/>
  </si>
  <si>
    <t>袋かけ作業前にダニ防除の徹底
袋かけは雨水が浸入しないよう心がける</t>
    <rPh sb="0" eb="1">
      <t>フクロ</t>
    </rPh>
    <rPh sb="3" eb="5">
      <t>サギョウ</t>
    </rPh>
    <rPh sb="5" eb="6">
      <t>マエ</t>
    </rPh>
    <rPh sb="9" eb="11">
      <t>ボウジョ</t>
    </rPh>
    <rPh sb="12" eb="14">
      <t>テッテイ</t>
    </rPh>
    <rPh sb="29" eb="30">
      <t>ココロ</t>
    </rPh>
    <phoneticPr fontId="4"/>
  </si>
  <si>
    <t>3/中～4/上</t>
    <rPh sb="2" eb="3">
      <t>チュウ</t>
    </rPh>
    <phoneticPr fontId="4"/>
  </si>
  <si>
    <t>2/下，3/下，6/上，9/上，11/上</t>
    <rPh sb="10" eb="11">
      <t>ウエ</t>
    </rPh>
    <rPh sb="19" eb="20">
      <t>ウエ</t>
    </rPh>
    <phoneticPr fontId="4"/>
  </si>
  <si>
    <t>3/下，5/中，5/下，6/下，7/中，8/中，11/中，12/上</t>
    <rPh sb="27" eb="28">
      <t>チュウ</t>
    </rPh>
    <phoneticPr fontId="4"/>
  </si>
  <si>
    <t>6/下～7/中</t>
    <rPh sb="6" eb="7">
      <t>チュウ</t>
    </rPh>
    <phoneticPr fontId="4"/>
  </si>
  <si>
    <t>2/下，4/上</t>
    <rPh sb="2" eb="3">
      <t>ゲ</t>
    </rPh>
    <rPh sb="6" eb="7">
      <t>ウエ</t>
    </rPh>
    <phoneticPr fontId="4"/>
  </si>
  <si>
    <t>3/上，5/上，7/中，9/中，10/中</t>
    <phoneticPr fontId="4"/>
  </si>
  <si>
    <t>⑤=③×④（円/10a）</t>
    <phoneticPr fontId="4"/>
  </si>
  <si>
    <t>⑦＝⑤×⑥（円/10a）</t>
    <rPh sb="6" eb="7">
      <t>エン</t>
    </rPh>
    <phoneticPr fontId="4"/>
  </si>
  <si>
    <t>⑨＝（⑤－⑦）÷⑧（円/10a）</t>
    <phoneticPr fontId="4"/>
  </si>
  <si>
    <t>10a当たり農薬費</t>
    <rPh sb="3" eb="4">
      <t>ア</t>
    </rPh>
    <phoneticPr fontId="6"/>
  </si>
  <si>
    <t>薬量（cc g）</t>
    <rPh sb="0" eb="1">
      <t>クスリ</t>
    </rPh>
    <phoneticPr fontId="6"/>
  </si>
  <si>
    <t>単価(円/cc，ｇ )</t>
    <rPh sb="3" eb="4">
      <t>エン</t>
    </rPh>
    <phoneticPr fontId="6"/>
  </si>
  <si>
    <t>金額(円)</t>
    <rPh sb="3" eb="4">
      <t>エン</t>
    </rPh>
    <phoneticPr fontId="6"/>
  </si>
  <si>
    <t>10a当たり肥料費</t>
    <rPh sb="3" eb="4">
      <t>ア</t>
    </rPh>
    <rPh sb="6" eb="8">
      <t>ヒリョウ</t>
    </rPh>
    <phoneticPr fontId="6"/>
  </si>
  <si>
    <t>単価(円/ｋｇ )</t>
    <rPh sb="3" eb="4">
      <t>エン</t>
    </rPh>
    <phoneticPr fontId="6"/>
  </si>
  <si>
    <t>1/下～3/中</t>
    <rPh sb="2" eb="3">
      <t>ゲ</t>
    </rPh>
    <rPh sb="6" eb="7">
      <t>チュウ</t>
    </rPh>
    <phoneticPr fontId="4"/>
  </si>
  <si>
    <t>3/中～4/上</t>
    <rPh sb="6" eb="7">
      <t>ウエ</t>
    </rPh>
    <phoneticPr fontId="4"/>
  </si>
  <si>
    <t>かんきつ専作
（はるか　１０ａ当り）</t>
    <rPh sb="4" eb="5">
      <t>セン</t>
    </rPh>
    <rPh sb="5" eb="6">
      <t>サク</t>
    </rPh>
    <rPh sb="15" eb="16">
      <t>アタ</t>
    </rPh>
    <phoneticPr fontId="3"/>
  </si>
  <si>
    <t>点滴潅水一式</t>
    <rPh sb="0" eb="2">
      <t>テンテキ</t>
    </rPh>
    <rPh sb="2" eb="4">
      <t>カンスイ</t>
    </rPh>
    <rPh sb="4" eb="6">
      <t>イッシキ</t>
    </rPh>
    <phoneticPr fontId="4"/>
  </si>
  <si>
    <t>ａ</t>
    <phoneticPr fontId="4"/>
  </si>
  <si>
    <t>右表（イ）　</t>
    <phoneticPr fontId="4"/>
  </si>
  <si>
    <t>右表（ウ）　</t>
    <phoneticPr fontId="4"/>
  </si>
  <si>
    <t>右表（エ）　</t>
    <phoneticPr fontId="4"/>
  </si>
  <si>
    <t>複合用</t>
    <rPh sb="0" eb="2">
      <t>フクゴウ</t>
    </rPh>
    <rPh sb="2" eb="3">
      <t>ヨウ</t>
    </rPh>
    <phoneticPr fontId="4"/>
  </si>
  <si>
    <t>2.5人</t>
    <rPh sb="3" eb="4">
      <t>ニン</t>
    </rPh>
    <phoneticPr fontId="4"/>
  </si>
  <si>
    <t>堆肥</t>
    <rPh sb="0" eb="2">
      <t>タイヒ</t>
    </rPh>
    <phoneticPr fontId="4"/>
  </si>
  <si>
    <t>石灰質肥料</t>
    <rPh sb="0" eb="3">
      <t>セッカイシツ</t>
    </rPh>
    <rPh sb="3" eb="5">
      <t>ヒリョウ</t>
    </rPh>
    <phoneticPr fontId="4"/>
  </si>
  <si>
    <t>配合肥料（緩効性）</t>
    <rPh sb="0" eb="2">
      <t>ハイゴウ</t>
    </rPh>
    <rPh sb="2" eb="4">
      <t>ヒリョウ</t>
    </rPh>
    <rPh sb="5" eb="8">
      <t>カンコウセイ</t>
    </rPh>
    <phoneticPr fontId="4"/>
  </si>
  <si>
    <t>A</t>
    <phoneticPr fontId="4"/>
  </si>
  <si>
    <t>C</t>
    <phoneticPr fontId="4"/>
  </si>
  <si>
    <t>B</t>
    <phoneticPr fontId="4"/>
  </si>
  <si>
    <t>D</t>
    <phoneticPr fontId="4"/>
  </si>
  <si>
    <t>E</t>
    <phoneticPr fontId="4"/>
  </si>
  <si>
    <t>F</t>
    <phoneticPr fontId="4"/>
  </si>
  <si>
    <t>G</t>
    <phoneticPr fontId="4"/>
  </si>
  <si>
    <t>H</t>
    <phoneticPr fontId="4"/>
  </si>
  <si>
    <t>I</t>
    <phoneticPr fontId="4"/>
  </si>
  <si>
    <t>A</t>
    <phoneticPr fontId="4"/>
  </si>
  <si>
    <t>植調剤</t>
    <rPh sb="0" eb="1">
      <t>ショク</t>
    </rPh>
    <rPh sb="1" eb="2">
      <t>チョウ</t>
    </rPh>
    <rPh sb="2" eb="3">
      <t>ザイ</t>
    </rPh>
    <phoneticPr fontId="4"/>
  </si>
  <si>
    <t>５　作業別・旬別作業時間（はるか）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</si>
</sst>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_);[Red]\(#,##0\)"/>
    <numFmt numFmtId="177" formatCode="#,##0;&quot;▲ &quot;#,##0"/>
    <numFmt numFmtId="178" formatCode="#,##0.0;&quot;▲ &quot;#,##0.0"/>
    <numFmt numFmtId="179" formatCode="#,##0.0_);[Red]\(#,##0.0\)"/>
    <numFmt numFmtId="180" formatCode="0\ &quot;年&quot;"/>
    <numFmt numFmtId="181" formatCode="#,##0;&quot;△ &quot;#,##0"/>
    <numFmt numFmtId="182" formatCode="0.0%"/>
    <numFmt numFmtId="183" formatCode="0.0_);[Red]\(0.0\)"/>
    <numFmt numFmtId="184" formatCode="#,##0.0_ ;[Red]\-#,##0.0\ "/>
    <numFmt numFmtId="185" formatCode="00&quot;a&quot;"/>
    <numFmt numFmtId="186" formatCode="#,##0.00_);[Red]\(#,##0.00\)"/>
    <numFmt numFmtId="187" formatCode="#,##0_ ;[Red]\-#,##0\ "/>
    <numFmt numFmtId="188" formatCode="0&quot;a&quot;"/>
  </numFmts>
  <fonts count="20" x14ac:knownFonts="1">
    <font>
      <sz val="11"/>
      <name val="ＭＳ Ｐゴシック"/>
      <family val="3"/>
      <charset val="128"/>
    </font>
    <font>
      <sz val="11"/>
      <name val="ＭＳ Ｐゴシック"/>
      <family val="3"/>
      <charset val="128"/>
    </font>
    <font>
      <sz val="11"/>
      <name val="ＭＳ Ｐゴシック"/>
      <family val="3"/>
      <charset val="128"/>
    </font>
    <font>
      <sz val="10"/>
      <color indexed="8"/>
      <name val="ＭＳ 明朝"/>
      <family val="1"/>
      <charset val="128"/>
    </font>
    <font>
      <sz val="6"/>
      <name val="ＭＳ Ｐゴシック"/>
      <family val="3"/>
      <charset val="128"/>
    </font>
    <font>
      <sz val="9"/>
      <name val="ＭＳ Ｐゴシック"/>
      <family val="3"/>
      <charset val="128"/>
    </font>
    <font>
      <sz val="10"/>
      <name val="ＭＳ Ｐゴシック"/>
      <family val="3"/>
      <charset val="128"/>
    </font>
    <font>
      <sz val="11"/>
      <color indexed="9"/>
      <name val="ＭＳ Ｐゴシック"/>
      <family val="3"/>
      <charset val="128"/>
    </font>
    <font>
      <sz val="11"/>
      <color indexed="8"/>
      <name val="ＭＳ Ｐゴシック"/>
      <family val="3"/>
      <charset val="128"/>
    </font>
    <font>
      <sz val="11"/>
      <color rgb="FFFF0000"/>
      <name val="ＭＳ Ｐゴシック"/>
      <family val="3"/>
      <charset val="128"/>
    </font>
    <font>
      <b/>
      <sz val="11"/>
      <name val="ＭＳ Ｐゴシック"/>
      <family val="3"/>
      <charset val="128"/>
    </font>
    <font>
      <sz val="11"/>
      <color indexed="8"/>
      <name val="ＭＳ 明朝"/>
      <family val="1"/>
      <charset val="128"/>
    </font>
    <font>
      <sz val="14"/>
      <name val="ＭＳ 明朝"/>
      <family val="1"/>
      <charset val="128"/>
    </font>
    <font>
      <sz val="11"/>
      <color theme="1"/>
      <name val="ＭＳ Ｐゴシック"/>
      <family val="3"/>
      <charset val="128"/>
    </font>
    <font>
      <sz val="12"/>
      <name val="ＭＳ 明朝"/>
      <family val="1"/>
      <charset val="128"/>
    </font>
    <font>
      <u/>
      <sz val="11"/>
      <color indexed="12"/>
      <name val="ＭＳ Ｐゴシック"/>
      <family val="3"/>
      <charset val="128"/>
    </font>
    <font>
      <sz val="14"/>
      <name val="ＭＳ Ｐゴシック"/>
      <family val="3"/>
      <charset val="128"/>
    </font>
    <font>
      <sz val="12"/>
      <color indexed="8"/>
      <name val="ＭＳ Ｐゴシック"/>
      <family val="3"/>
      <charset val="128"/>
    </font>
    <font>
      <sz val="11"/>
      <color theme="0"/>
      <name val="ＭＳ Ｐゴシック"/>
      <family val="3"/>
      <charset val="128"/>
    </font>
    <font>
      <sz val="9"/>
      <color theme="0"/>
      <name val="ＭＳ Ｐゴシック"/>
      <family val="3"/>
      <charset val="128"/>
    </font>
  </fonts>
  <fills count="13">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rgb="FFFFFF00"/>
        <bgColor indexed="64"/>
      </patternFill>
    </fill>
    <fill>
      <patternFill patternType="solid">
        <fgColor rgb="FFC0C0C0"/>
        <bgColor indexed="64"/>
      </patternFill>
    </fill>
    <fill>
      <patternFill patternType="solid">
        <fgColor rgb="FFCCFFFF"/>
        <bgColor indexed="64"/>
      </patternFill>
    </fill>
    <fill>
      <patternFill patternType="solid">
        <fgColor rgb="FF00B0F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indexed="42"/>
        <bgColor indexed="64"/>
      </patternFill>
    </fill>
  </fills>
  <borders count="333">
    <border>
      <left/>
      <right/>
      <top/>
      <bottom/>
      <diagonal/>
    </border>
    <border>
      <left style="thin">
        <color indexed="8"/>
      </left>
      <right/>
      <top/>
      <bottom style="thin">
        <color indexed="8"/>
      </bottom>
      <diagonal/>
    </border>
    <border>
      <left style="thin">
        <color indexed="8"/>
      </left>
      <right style="medium">
        <color indexed="8"/>
      </right>
      <top/>
      <bottom style="thin">
        <color indexed="8"/>
      </bottom>
      <diagonal/>
    </border>
    <border>
      <left style="thin">
        <color indexed="8"/>
      </left>
      <right/>
      <top style="medium">
        <color indexed="8"/>
      </top>
      <bottom style="thin">
        <color indexed="8"/>
      </bottom>
      <diagonal/>
    </border>
    <border>
      <left style="medium">
        <color indexed="8"/>
      </left>
      <right/>
      <top/>
      <bottom/>
      <diagonal/>
    </border>
    <border>
      <left style="thin">
        <color indexed="8"/>
      </left>
      <right/>
      <top/>
      <bottom/>
      <diagonal/>
    </border>
    <border>
      <left style="thin">
        <color indexed="8"/>
      </left>
      <right/>
      <top/>
      <bottom style="double">
        <color indexed="8"/>
      </bottom>
      <diagonal/>
    </border>
    <border>
      <left style="thin">
        <color indexed="8"/>
      </left>
      <right/>
      <top style="double">
        <color indexed="8"/>
      </top>
      <bottom style="thin">
        <color indexed="8"/>
      </bottom>
      <diagonal/>
    </border>
    <border>
      <left style="thin">
        <color indexed="8"/>
      </left>
      <right style="thin">
        <color indexed="8"/>
      </right>
      <top/>
      <bottom/>
      <diagonal/>
    </border>
    <border>
      <left/>
      <right/>
      <top/>
      <bottom style="double">
        <color indexed="8"/>
      </bottom>
      <diagonal/>
    </border>
    <border>
      <left/>
      <right/>
      <top/>
      <bottom style="medium">
        <color indexed="8"/>
      </bottom>
      <diagonal/>
    </border>
    <border>
      <left style="thin">
        <color indexed="8"/>
      </left>
      <right/>
      <top/>
      <bottom style="medium">
        <color indexed="8"/>
      </bottom>
      <diagonal/>
    </border>
    <border>
      <left/>
      <right style="medium">
        <color indexed="8"/>
      </right>
      <top/>
      <bottom style="medium">
        <color indexed="8"/>
      </bottom>
      <diagonal/>
    </border>
    <border>
      <left/>
      <right/>
      <top style="double">
        <color indexed="8"/>
      </top>
      <bottom style="thin">
        <color indexed="8"/>
      </bottom>
      <diagonal/>
    </border>
    <border>
      <left/>
      <right/>
      <top style="thin">
        <color indexed="8"/>
      </top>
      <bottom style="double">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right style="dotted">
        <color indexed="8"/>
      </right>
      <top style="thin">
        <color indexed="8"/>
      </top>
      <bottom/>
      <diagonal/>
    </border>
    <border>
      <left style="dotted">
        <color indexed="8"/>
      </left>
      <right/>
      <top style="thin">
        <color indexed="8"/>
      </top>
      <bottom/>
      <diagonal/>
    </border>
    <border>
      <left/>
      <right style="medium">
        <color indexed="8"/>
      </right>
      <top style="thin">
        <color indexed="8"/>
      </top>
      <bottom/>
      <diagonal/>
    </border>
    <border>
      <left/>
      <right style="medium">
        <color indexed="8"/>
      </right>
      <top/>
      <bottom/>
      <diagonal/>
    </border>
    <border>
      <left style="medium">
        <color indexed="8"/>
      </left>
      <right style="thin">
        <color indexed="8"/>
      </right>
      <top/>
      <bottom style="medium">
        <color indexed="8"/>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8"/>
      </left>
      <right style="thin">
        <color indexed="8"/>
      </right>
      <top style="thin">
        <color indexed="8"/>
      </top>
      <bottom style="double">
        <color indexed="8"/>
      </bottom>
      <diagonal/>
    </border>
    <border>
      <left style="thin">
        <color indexed="64"/>
      </left>
      <right/>
      <top style="thin">
        <color indexed="64"/>
      </top>
      <bottom/>
      <diagonal/>
    </border>
    <border>
      <left style="medium">
        <color indexed="8"/>
      </left>
      <right style="thin">
        <color indexed="8"/>
      </right>
      <top/>
      <bottom/>
      <diagonal/>
    </border>
    <border>
      <left style="medium">
        <color indexed="8"/>
      </left>
      <right style="thin">
        <color indexed="8"/>
      </right>
      <top style="thin">
        <color indexed="8"/>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hair">
        <color indexed="8"/>
      </left>
      <right/>
      <top/>
      <bottom style="thin">
        <color indexed="8"/>
      </bottom>
      <diagonal/>
    </border>
    <border>
      <left style="hair">
        <color indexed="8"/>
      </left>
      <right style="hair">
        <color indexed="8"/>
      </right>
      <top style="thin">
        <color indexed="8"/>
      </top>
      <bottom style="thin">
        <color indexed="8"/>
      </bottom>
      <diagonal/>
    </border>
    <border>
      <left style="medium">
        <color indexed="8"/>
      </left>
      <right/>
      <top/>
      <bottom style="medium">
        <color indexed="8"/>
      </bottom>
      <diagonal/>
    </border>
    <border>
      <left style="thin">
        <color indexed="8"/>
      </left>
      <right style="medium">
        <color indexed="8"/>
      </right>
      <top/>
      <bottom style="medium">
        <color indexed="8"/>
      </bottom>
      <diagonal/>
    </border>
    <border>
      <left style="thin">
        <color indexed="8"/>
      </left>
      <right/>
      <top style="medium">
        <color indexed="8"/>
      </top>
      <bottom/>
      <diagonal/>
    </border>
    <border>
      <left style="medium">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8"/>
      </left>
      <right style="thin">
        <color indexed="8"/>
      </right>
      <top style="double">
        <color indexed="8"/>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style="thin">
        <color indexed="8"/>
      </bottom>
      <diagonal/>
    </border>
    <border>
      <left/>
      <right style="thin">
        <color indexed="8"/>
      </right>
      <top style="medium">
        <color indexed="8"/>
      </top>
      <bottom/>
      <diagonal/>
    </border>
    <border>
      <left/>
      <right style="thin">
        <color indexed="8"/>
      </right>
      <top/>
      <bottom/>
      <diagonal/>
    </border>
    <border>
      <left style="medium">
        <color indexed="8"/>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top style="medium">
        <color indexed="64"/>
      </top>
      <bottom/>
      <diagonal/>
    </border>
    <border>
      <left/>
      <right/>
      <top/>
      <bottom style="medium">
        <color indexed="64"/>
      </bottom>
      <diagonal/>
    </border>
    <border>
      <left/>
      <right style="medium">
        <color indexed="8"/>
      </right>
      <top style="double">
        <color indexed="8"/>
      </top>
      <bottom style="thin">
        <color indexed="8"/>
      </bottom>
      <diagonal/>
    </border>
    <border>
      <left style="thin">
        <color indexed="8"/>
      </left>
      <right/>
      <top style="thin">
        <color indexed="8"/>
      </top>
      <bottom style="double">
        <color indexed="8"/>
      </bottom>
      <diagonal/>
    </border>
    <border>
      <left style="thin">
        <color indexed="8"/>
      </left>
      <right style="medium">
        <color indexed="8"/>
      </right>
      <top style="medium">
        <color indexed="8"/>
      </top>
      <bottom style="thin">
        <color indexed="8"/>
      </bottom>
      <diagonal/>
    </border>
    <border>
      <left/>
      <right style="thin">
        <color indexed="8"/>
      </right>
      <top style="thin">
        <color indexed="8"/>
      </top>
      <bottom/>
      <diagonal/>
    </border>
    <border>
      <left/>
      <right style="thin">
        <color indexed="8"/>
      </right>
      <top/>
      <bottom style="medium">
        <color indexed="8"/>
      </bottom>
      <diagonal/>
    </border>
    <border>
      <left/>
      <right style="thin">
        <color indexed="8"/>
      </right>
      <top/>
      <bottom style="thin">
        <color indexed="8"/>
      </bottom>
      <diagonal/>
    </border>
    <border>
      <left/>
      <right style="thin">
        <color indexed="64"/>
      </right>
      <top style="medium">
        <color indexed="64"/>
      </top>
      <bottom/>
      <diagonal/>
    </border>
    <border>
      <left/>
      <right style="dotted">
        <color indexed="8"/>
      </right>
      <top style="thin">
        <color indexed="8"/>
      </top>
      <bottom style="thin">
        <color indexed="8"/>
      </bottom>
      <diagonal/>
    </border>
    <border>
      <left style="dotted">
        <color indexed="8"/>
      </left>
      <right/>
      <top style="thin">
        <color indexed="8"/>
      </top>
      <bottom style="thin">
        <color indexed="8"/>
      </bottom>
      <diagonal/>
    </border>
    <border>
      <left style="thin">
        <color indexed="8"/>
      </left>
      <right style="thin">
        <color indexed="8"/>
      </right>
      <top style="medium">
        <color indexed="8"/>
      </top>
      <bottom/>
      <diagonal/>
    </border>
    <border>
      <left style="medium">
        <color indexed="8"/>
      </left>
      <right style="thin">
        <color indexed="8"/>
      </right>
      <top/>
      <bottom style="double">
        <color indexed="8"/>
      </bottom>
      <diagonal/>
    </border>
    <border>
      <left style="thin">
        <color indexed="8"/>
      </left>
      <right style="medium">
        <color indexed="8"/>
      </right>
      <top style="thin">
        <color indexed="8"/>
      </top>
      <bottom style="double">
        <color indexed="8"/>
      </bottom>
      <diagonal/>
    </border>
    <border>
      <left style="thin">
        <color indexed="8"/>
      </left>
      <right style="medium">
        <color indexed="8"/>
      </right>
      <top/>
      <bottom style="double">
        <color indexed="8"/>
      </bottom>
      <diagonal/>
    </border>
    <border>
      <left style="thin">
        <color indexed="8"/>
      </left>
      <right/>
      <top style="thin">
        <color indexed="8"/>
      </top>
      <bottom style="medium">
        <color indexed="8"/>
      </bottom>
      <diagonal/>
    </border>
    <border>
      <left/>
      <right style="thin">
        <color indexed="8"/>
      </right>
      <top style="double">
        <color indexed="8"/>
      </top>
      <bottom style="thin">
        <color indexed="8"/>
      </bottom>
      <diagonal/>
    </border>
    <border>
      <left style="medium">
        <color indexed="8"/>
      </left>
      <right style="thin">
        <color indexed="8"/>
      </right>
      <top style="double">
        <color indexed="8"/>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top style="thin">
        <color indexed="8"/>
      </top>
      <bottom style="medium">
        <color indexed="8"/>
      </bottom>
      <diagonal/>
    </border>
    <border>
      <left style="thin">
        <color indexed="64"/>
      </left>
      <right style="thin">
        <color indexed="64"/>
      </right>
      <top style="thin">
        <color indexed="8"/>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bottom style="medium">
        <color indexed="64"/>
      </bottom>
      <diagonal/>
    </border>
    <border>
      <left style="medium">
        <color indexed="8"/>
      </left>
      <right/>
      <top style="thin">
        <color indexed="8"/>
      </top>
      <bottom/>
      <diagonal/>
    </border>
    <border>
      <left style="medium">
        <color indexed="8"/>
      </left>
      <right/>
      <top/>
      <bottom style="medium">
        <color indexed="64"/>
      </bottom>
      <diagonal/>
    </border>
    <border>
      <left style="thin">
        <color indexed="8"/>
      </left>
      <right/>
      <top/>
      <bottom style="thin">
        <color indexed="8"/>
      </bottom>
      <diagonal/>
    </border>
    <border>
      <left style="thin">
        <color indexed="8"/>
      </left>
      <right/>
      <top/>
      <bottom style="medium">
        <color indexed="64"/>
      </bottom>
      <diagonal/>
    </border>
    <border>
      <left/>
      <right style="medium">
        <color indexed="8"/>
      </right>
      <top style="thin">
        <color indexed="8"/>
      </top>
      <bottom style="medium">
        <color indexed="64"/>
      </bottom>
      <diagonal/>
    </border>
    <border>
      <left/>
      <right/>
      <top/>
      <bottom style="thin">
        <color indexed="8"/>
      </bottom>
      <diagonal/>
    </border>
    <border>
      <left/>
      <right style="medium">
        <color indexed="8"/>
      </right>
      <top/>
      <bottom style="thin">
        <color indexed="8"/>
      </bottom>
      <diagonal/>
    </border>
    <border>
      <left/>
      <right style="medium">
        <color indexed="8"/>
      </right>
      <top style="thin">
        <color indexed="8"/>
      </top>
      <bottom style="medium">
        <color indexed="8"/>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diagonal/>
    </border>
    <border>
      <left style="medium">
        <color indexed="64"/>
      </left>
      <right style="thin">
        <color indexed="64"/>
      </right>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bottom/>
      <diagonal/>
    </border>
    <border>
      <left style="medium">
        <color indexed="8"/>
      </left>
      <right/>
      <top style="double">
        <color indexed="8"/>
      </top>
      <bottom/>
      <diagonal/>
    </border>
    <border>
      <left style="hair">
        <color indexed="8"/>
      </left>
      <right/>
      <top style="double">
        <color indexed="8"/>
      </top>
      <bottom style="thin">
        <color indexed="8"/>
      </bottom>
      <diagonal/>
    </border>
    <border>
      <left style="thin">
        <color indexed="8"/>
      </left>
      <right style="medium">
        <color indexed="8"/>
      </right>
      <top style="double">
        <color indexed="8"/>
      </top>
      <bottom style="thin">
        <color indexed="8"/>
      </bottom>
      <diagonal/>
    </border>
    <border>
      <left style="medium">
        <color indexed="8"/>
      </left>
      <right/>
      <top/>
      <bottom style="double">
        <color indexed="8"/>
      </bottom>
      <diagonal/>
    </border>
    <border>
      <left style="hair">
        <color indexed="8"/>
      </left>
      <right/>
      <top/>
      <bottom style="double">
        <color indexed="8"/>
      </bottom>
      <diagonal/>
    </border>
    <border>
      <left style="medium">
        <color indexed="8"/>
      </left>
      <right/>
      <top style="double">
        <color indexed="8"/>
      </top>
      <bottom style="thin">
        <color indexed="8"/>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auto="1"/>
      </left>
      <right/>
      <top style="medium">
        <color auto="1"/>
      </top>
      <bottom style="thin">
        <color indexed="64"/>
      </bottom>
      <diagonal/>
    </border>
    <border>
      <left/>
      <right/>
      <top style="medium">
        <color auto="1"/>
      </top>
      <bottom style="thin">
        <color indexed="64"/>
      </bottom>
      <diagonal/>
    </border>
    <border>
      <left/>
      <right style="medium">
        <color indexed="64"/>
      </right>
      <top style="medium">
        <color auto="1"/>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8"/>
      </left>
      <right style="thin">
        <color indexed="8"/>
      </right>
      <top/>
      <bottom style="thin">
        <color indexed="8"/>
      </bottom>
      <diagonal/>
    </border>
    <border diagonalDown="1">
      <left style="medium">
        <color indexed="8"/>
      </left>
      <right style="thin">
        <color indexed="8"/>
      </right>
      <top style="medium">
        <color indexed="8"/>
      </top>
      <bottom style="thin">
        <color indexed="8"/>
      </bottom>
      <diagonal style="thin">
        <color indexed="8"/>
      </diagonal>
    </border>
    <border>
      <left style="medium">
        <color indexed="8"/>
      </left>
      <right/>
      <top/>
      <bottom style="thin">
        <color indexed="8"/>
      </bottom>
      <diagonal/>
    </border>
    <border>
      <left style="thin">
        <color indexed="8"/>
      </left>
      <right style="medium">
        <color indexed="8"/>
      </right>
      <top style="medium">
        <color indexed="8"/>
      </top>
      <bottom/>
      <diagonal/>
    </border>
    <border>
      <left style="thin">
        <color indexed="64"/>
      </left>
      <right style="thin">
        <color indexed="64"/>
      </right>
      <top/>
      <bottom style="thin">
        <color indexed="8"/>
      </bottom>
      <diagonal/>
    </border>
    <border>
      <left style="thin">
        <color indexed="64"/>
      </left>
      <right style="medium">
        <color indexed="64"/>
      </right>
      <top/>
      <bottom/>
      <diagonal/>
    </border>
    <border>
      <left style="thin">
        <color indexed="64"/>
      </left>
      <right style="thin">
        <color indexed="64"/>
      </right>
      <top style="thin">
        <color indexed="8"/>
      </top>
      <bottom style="thin">
        <color indexed="8"/>
      </bottom>
      <diagonal/>
    </border>
    <border>
      <left style="medium">
        <color indexed="64"/>
      </left>
      <right style="thin">
        <color indexed="64"/>
      </right>
      <top/>
      <bottom style="medium">
        <color indexed="64"/>
      </bottom>
      <diagonal/>
    </border>
    <border>
      <left style="thin">
        <color indexed="8"/>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8"/>
      </left>
      <right style="thin">
        <color indexed="8"/>
      </right>
      <top style="thin">
        <color auto="1"/>
      </top>
      <bottom/>
      <diagonal/>
    </border>
    <border>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style="medium">
        <color indexed="64"/>
      </right>
      <top style="thin">
        <color indexed="64"/>
      </top>
      <bottom/>
      <diagonal/>
    </border>
    <border>
      <left style="medium">
        <color indexed="8"/>
      </left>
      <right style="thin">
        <color indexed="8"/>
      </right>
      <top style="thin">
        <color indexed="8"/>
      </top>
      <bottom style="thin">
        <color indexed="64"/>
      </bottom>
      <diagonal/>
    </border>
    <border>
      <left/>
      <right style="medium">
        <color indexed="8"/>
      </right>
      <top style="thin">
        <color indexed="8"/>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auto="1"/>
      </left>
      <right style="thin">
        <color auto="1"/>
      </right>
      <top style="medium">
        <color auto="1"/>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8"/>
      </left>
      <right style="hair">
        <color indexed="8"/>
      </right>
      <top style="thin">
        <color indexed="8"/>
      </top>
      <bottom/>
      <diagonal/>
    </border>
    <border>
      <left style="hair">
        <color indexed="8"/>
      </left>
      <right/>
      <top/>
      <bottom/>
      <diagonal/>
    </border>
    <border>
      <left/>
      <right style="thin">
        <color indexed="64"/>
      </right>
      <top style="thin">
        <color indexed="8"/>
      </top>
      <bottom style="thin">
        <color indexed="64"/>
      </bottom>
      <diagonal/>
    </border>
    <border>
      <left style="medium">
        <color indexed="8"/>
      </left>
      <right/>
      <top style="medium">
        <color indexed="8"/>
      </top>
      <bottom/>
      <diagonal/>
    </border>
    <border>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medium">
        <color indexed="8"/>
      </right>
      <top style="medium">
        <color indexed="8"/>
      </top>
      <bottom/>
      <diagonal/>
    </border>
    <border>
      <left style="medium">
        <color auto="1"/>
      </left>
      <right style="medium">
        <color auto="1"/>
      </right>
      <top style="medium">
        <color auto="1"/>
      </top>
      <bottom style="medium">
        <color auto="1"/>
      </bottom>
      <diagonal/>
    </border>
    <border>
      <left/>
      <right style="thin">
        <color indexed="64"/>
      </right>
      <top style="double">
        <color indexed="8"/>
      </top>
      <bottom style="thin">
        <color indexed="8"/>
      </bottom>
      <diagonal/>
    </border>
    <border>
      <left/>
      <right style="thin">
        <color indexed="64"/>
      </right>
      <top style="thin">
        <color indexed="64"/>
      </top>
      <bottom style="double">
        <color indexed="64"/>
      </bottom>
      <diagonal/>
    </border>
    <border>
      <left style="thin">
        <color indexed="8"/>
      </left>
      <right style="medium">
        <color indexed="8"/>
      </right>
      <top style="medium">
        <color indexed="8"/>
      </top>
      <bottom style="thin">
        <color indexed="8"/>
      </bottom>
      <diagonal/>
    </border>
    <border>
      <left style="medium">
        <color indexed="64"/>
      </left>
      <right style="thin">
        <color indexed="64"/>
      </right>
      <top style="medium">
        <color indexed="64"/>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auto="1"/>
      </left>
      <right style="medium">
        <color auto="1"/>
      </right>
      <top style="medium">
        <color auto="1"/>
      </top>
      <bottom/>
      <diagonal/>
    </border>
    <border>
      <left style="thin">
        <color indexed="64"/>
      </left>
      <right style="thin">
        <color indexed="64"/>
      </right>
      <top style="medium">
        <color indexed="64"/>
      </top>
      <bottom style="thin">
        <color indexed="64"/>
      </bottom>
      <diagonal/>
    </border>
    <border>
      <left style="thin">
        <color auto="1"/>
      </left>
      <right/>
      <top style="medium">
        <color auto="1"/>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auto="1"/>
      </left>
      <right style="thin">
        <color auto="1"/>
      </right>
      <top style="medium">
        <color auto="1"/>
      </top>
      <bottom style="thin">
        <color indexed="64"/>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dotted">
        <color indexed="8"/>
      </right>
      <top style="thin">
        <color indexed="64"/>
      </top>
      <bottom style="thin">
        <color indexed="64"/>
      </bottom>
      <diagonal/>
    </border>
    <border>
      <left style="dotted">
        <color indexed="8"/>
      </left>
      <right/>
      <top style="thin">
        <color indexed="64"/>
      </top>
      <bottom style="thin">
        <color indexed="64"/>
      </bottom>
      <diagonal/>
    </border>
    <border>
      <left style="medium">
        <color indexed="8"/>
      </left>
      <right/>
      <top style="medium">
        <color indexed="8"/>
      </top>
      <bottom/>
      <diagonal/>
    </border>
    <border>
      <left/>
      <right style="thin">
        <color indexed="8"/>
      </right>
      <top style="medium">
        <color indexed="8"/>
      </top>
      <bottom/>
      <diagonal/>
    </border>
    <border>
      <left style="thin">
        <color indexed="8"/>
      </left>
      <right style="medium">
        <color indexed="8"/>
      </right>
      <top style="medium">
        <color indexed="8"/>
      </top>
      <bottom/>
      <diagonal/>
    </border>
    <border>
      <left style="medium">
        <color auto="1"/>
      </left>
      <right style="medium">
        <color auto="1"/>
      </right>
      <top style="medium">
        <color auto="1"/>
      </top>
      <bottom style="medium">
        <color auto="1"/>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8"/>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8"/>
      </bottom>
      <diagonal/>
    </border>
    <border>
      <left style="thin">
        <color indexed="8"/>
      </left>
      <right/>
      <top style="medium">
        <color indexed="64"/>
      </top>
      <bottom style="thin">
        <color indexed="8"/>
      </bottom>
      <diagonal/>
    </border>
    <border>
      <left style="thin">
        <color indexed="64"/>
      </left>
      <right style="thin">
        <color indexed="64"/>
      </right>
      <top style="medium">
        <color indexed="64"/>
      </top>
      <bottom style="thin">
        <color indexed="8"/>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64"/>
      </left>
      <right style="thin">
        <color indexed="64"/>
      </right>
      <top style="medium">
        <color indexed="64"/>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8"/>
      </left>
      <right/>
      <top style="medium">
        <color indexed="8"/>
      </top>
      <bottom/>
      <diagonal/>
    </border>
    <border>
      <left/>
      <right style="thin">
        <color indexed="8"/>
      </right>
      <top style="medium">
        <color indexed="8"/>
      </top>
      <bottom/>
      <diagonal/>
    </border>
    <border>
      <left style="thin">
        <color indexed="8"/>
      </left>
      <right style="medium">
        <color indexed="8"/>
      </right>
      <top style="medium">
        <color indexed="8"/>
      </top>
      <bottom/>
      <diagonal/>
    </border>
    <border>
      <left style="medium">
        <color auto="1"/>
      </left>
      <right style="medium">
        <color auto="1"/>
      </right>
      <top style="medium">
        <color auto="1"/>
      </top>
      <bottom style="medium">
        <color auto="1"/>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hair">
        <color indexed="8"/>
      </left>
      <right style="hair">
        <color indexed="8"/>
      </right>
      <top style="thin">
        <color indexed="8"/>
      </top>
      <bottom style="thin">
        <color indexed="8"/>
      </bottom>
      <diagonal/>
    </border>
    <border>
      <left style="medium">
        <color indexed="8"/>
      </left>
      <right/>
      <top style="thin">
        <color indexed="8"/>
      </top>
      <bottom/>
      <diagonal/>
    </border>
    <border>
      <left/>
      <right style="thin">
        <color indexed="8"/>
      </right>
      <top style="thin">
        <color indexed="8"/>
      </top>
      <bottom/>
      <diagonal/>
    </border>
    <border>
      <left style="medium">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double">
        <color indexed="8"/>
      </bottom>
      <diagonal/>
    </border>
    <border>
      <left style="thin">
        <color indexed="8"/>
      </left>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style="thin">
        <color indexed="8"/>
      </left>
      <right/>
      <top style="thin">
        <color indexed="8"/>
      </top>
      <bottom/>
      <diagonal/>
    </border>
    <border>
      <left/>
      <right style="medium">
        <color indexed="8"/>
      </right>
      <top style="thin">
        <color indexed="8"/>
      </top>
      <bottom/>
      <diagonal/>
    </border>
    <border>
      <left style="thin">
        <color indexed="8"/>
      </left>
      <right style="medium">
        <color indexed="8"/>
      </right>
      <top style="thin">
        <color indexed="8"/>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style="thin">
        <color indexed="64"/>
      </right>
      <top style="thin">
        <color indexed="8"/>
      </top>
      <bottom/>
      <diagonal/>
    </border>
    <border>
      <left style="thin">
        <color indexed="64"/>
      </left>
      <right style="thin">
        <color indexed="64"/>
      </right>
      <top style="thin">
        <color indexed="64"/>
      </top>
      <bottom/>
      <diagonal/>
    </border>
    <border>
      <left/>
      <right style="medium">
        <color indexed="8"/>
      </right>
      <top style="thin">
        <color indexed="8"/>
      </top>
      <bottom style="medium">
        <color indexed="64"/>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thin">
        <color indexed="8"/>
      </right>
      <top style="thin">
        <color indexed="8"/>
      </top>
      <bottom/>
      <diagonal/>
    </border>
    <border>
      <left style="medium">
        <color indexed="8"/>
      </left>
      <right style="thin">
        <color indexed="8"/>
      </right>
      <top style="thin">
        <color auto="1"/>
      </top>
      <bottom/>
      <diagonal/>
    </border>
    <border>
      <left style="thin">
        <color indexed="8"/>
      </left>
      <right style="medium">
        <color indexed="8"/>
      </right>
      <top style="thin">
        <color indexed="8"/>
      </top>
      <bottom style="double">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top style="thin">
        <color indexed="8"/>
      </top>
      <bottom style="double">
        <color indexed="8"/>
      </bottom>
      <diagonal/>
    </border>
    <border>
      <left style="thin">
        <color indexed="8"/>
      </left>
      <right style="thin">
        <color indexed="8"/>
      </right>
      <top style="medium">
        <color indexed="8"/>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medium">
        <color indexed="8"/>
      </top>
      <bottom/>
      <diagonal/>
    </border>
    <border>
      <left/>
      <right style="thin">
        <color indexed="8"/>
      </right>
      <top style="medium">
        <color indexed="8"/>
      </top>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medium">
        <color indexed="8"/>
      </right>
      <top style="medium">
        <color indexed="8"/>
      </top>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thin">
        <color auto="1"/>
      </left>
      <right style="medium">
        <color auto="1"/>
      </right>
      <top style="medium">
        <color auto="1"/>
      </top>
      <bottom/>
      <diagonal/>
    </border>
    <border>
      <left style="thin">
        <color indexed="8"/>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8"/>
      </bottom>
      <diagonal/>
    </border>
    <border>
      <left style="thin">
        <color indexed="8"/>
      </left>
      <right/>
      <top style="medium">
        <color indexed="64"/>
      </top>
      <bottom style="thin">
        <color indexed="8"/>
      </bottom>
      <diagonal/>
    </border>
    <border>
      <left style="thin">
        <color indexed="64"/>
      </left>
      <right style="thin">
        <color indexed="64"/>
      </right>
      <top style="medium">
        <color indexed="64"/>
      </top>
      <bottom style="thin">
        <color indexed="8"/>
      </bottom>
      <diagonal/>
    </border>
    <border>
      <left style="thin">
        <color indexed="64"/>
      </left>
      <right style="thin">
        <color indexed="64"/>
      </right>
      <top style="thin">
        <color indexed="8"/>
      </top>
      <bottom style="thin">
        <color indexed="8"/>
      </bottom>
      <diagonal/>
    </border>
    <border>
      <left style="thin">
        <color indexed="64"/>
      </left>
      <right/>
      <top style="thin">
        <color indexed="8"/>
      </top>
      <bottom style="thin">
        <color indexed="64"/>
      </bottom>
      <diagonal/>
    </border>
    <border>
      <left style="medium">
        <color indexed="64"/>
      </left>
      <right/>
      <top style="medium">
        <color indexed="64"/>
      </top>
      <bottom/>
      <diagonal/>
    </border>
    <border>
      <left/>
      <right style="thin">
        <color indexed="8"/>
      </right>
      <top style="medium">
        <color indexed="64"/>
      </top>
      <bottom/>
      <diagonal/>
    </border>
    <border>
      <left/>
      <right style="thin">
        <color indexed="8"/>
      </right>
      <top style="medium">
        <color indexed="64"/>
      </top>
      <bottom style="thin">
        <color indexed="8"/>
      </bottom>
      <diagonal/>
    </border>
    <border>
      <left style="thin">
        <color indexed="8"/>
      </left>
      <right style="medium">
        <color indexed="64"/>
      </right>
      <top style="medium">
        <color indexed="64"/>
      </top>
      <bottom/>
      <diagonal/>
    </border>
    <border>
      <left style="medium">
        <color indexed="64"/>
      </left>
      <right/>
      <top/>
      <bottom style="thin">
        <color indexed="8"/>
      </bottom>
      <diagonal/>
    </border>
    <border>
      <left style="thin">
        <color indexed="8"/>
      </left>
      <right style="medium">
        <color indexed="64"/>
      </right>
      <top/>
      <bottom/>
      <diagonal/>
    </border>
    <border>
      <left style="medium">
        <color indexed="64"/>
      </left>
      <right/>
      <top style="thin">
        <color indexed="64"/>
      </top>
      <bottom style="double">
        <color indexed="64"/>
      </bottom>
      <diagonal/>
    </border>
    <border>
      <left style="medium">
        <color indexed="64"/>
      </left>
      <right style="thin">
        <color indexed="8"/>
      </right>
      <top/>
      <bottom/>
      <diagonal/>
    </border>
    <border>
      <left style="medium">
        <color indexed="64"/>
      </left>
      <right style="thin">
        <color indexed="8"/>
      </right>
      <top/>
      <bottom style="double">
        <color indexed="8"/>
      </bottom>
      <diagonal/>
    </border>
    <border>
      <left style="medium">
        <color indexed="64"/>
      </left>
      <right/>
      <top style="double">
        <color indexed="8"/>
      </top>
      <bottom style="thin">
        <color indexed="8"/>
      </bottom>
      <diagonal/>
    </border>
    <border>
      <left style="medium">
        <color indexed="64"/>
      </left>
      <right/>
      <top style="thin">
        <color indexed="8"/>
      </top>
      <bottom style="medium">
        <color indexed="64"/>
      </bottom>
      <diagonal/>
    </border>
    <border>
      <left/>
      <right style="thin">
        <color indexed="64"/>
      </right>
      <top style="thin">
        <color indexed="8"/>
      </top>
      <bottom style="medium">
        <color indexed="64"/>
      </bottom>
      <diagonal/>
    </border>
    <border>
      <left style="thin">
        <color indexed="8"/>
      </left>
      <right/>
      <top style="thin">
        <color indexed="8"/>
      </top>
      <bottom style="medium">
        <color indexed="64"/>
      </bottom>
      <diagonal/>
    </border>
    <border>
      <left style="thin">
        <color auto="1"/>
      </left>
      <right style="thin">
        <color auto="1"/>
      </right>
      <top style="medium">
        <color auto="1"/>
      </top>
      <bottom style="thin">
        <color indexed="64"/>
      </bottom>
      <diagonal/>
    </border>
    <border>
      <left style="thin">
        <color auto="1"/>
      </left>
      <right/>
      <top style="medium">
        <color auto="1"/>
      </top>
      <bottom style="thin">
        <color indexed="64"/>
      </bottom>
      <diagonal/>
    </border>
    <border>
      <left/>
      <right/>
      <top style="medium">
        <color auto="1"/>
      </top>
      <bottom style="thin">
        <color indexed="64"/>
      </bottom>
      <diagonal/>
    </border>
    <border>
      <left/>
      <right style="medium">
        <color indexed="64"/>
      </right>
      <top style="medium">
        <color auto="1"/>
      </top>
      <bottom style="thin">
        <color indexed="64"/>
      </bottom>
      <diagonal/>
    </border>
    <border>
      <left style="medium">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top style="medium">
        <color indexed="8"/>
      </top>
      <bottom style="medium">
        <color indexed="8"/>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64"/>
      </top>
      <bottom style="thin">
        <color indexed="8"/>
      </bottom>
      <diagonal/>
    </border>
    <border>
      <left/>
      <right style="medium">
        <color indexed="8"/>
      </right>
      <top style="thin">
        <color indexed="64"/>
      </top>
      <bottom style="thin">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style="thin">
        <color indexed="8"/>
      </bottom>
      <diagonal/>
    </border>
    <border>
      <left/>
      <right style="dotted">
        <color indexed="8"/>
      </right>
      <top style="medium">
        <color indexed="8"/>
      </top>
      <bottom style="thin">
        <color indexed="8"/>
      </bottom>
      <diagonal/>
    </border>
    <border>
      <left style="dotted">
        <color indexed="8"/>
      </left>
      <right/>
      <top style="medium">
        <color indexed="8"/>
      </top>
      <bottom style="thin">
        <color indexed="8"/>
      </bottom>
      <diagonal/>
    </border>
    <border>
      <left/>
      <right style="dotted">
        <color indexed="8"/>
      </right>
      <top/>
      <bottom/>
      <diagonal/>
    </border>
    <border>
      <left style="dotted">
        <color indexed="8"/>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style="medium">
        <color theme="0"/>
      </right>
      <top style="medium">
        <color theme="0"/>
      </top>
      <bottom style="medium">
        <color theme="0"/>
      </bottom>
      <diagonal/>
    </border>
  </borders>
  <cellStyleXfs count="14">
    <xf numFmtId="0" fontId="0" fillId="0" borderId="0">
      <alignment vertical="center"/>
    </xf>
    <xf numFmtId="38" fontId="2" fillId="0" borderId="0" applyFont="0" applyFill="0" applyBorder="0" applyAlignment="0" applyProtection="0">
      <alignment vertical="center"/>
    </xf>
    <xf numFmtId="0" fontId="1" fillId="0" borderId="0"/>
    <xf numFmtId="0" fontId="1" fillId="0" borderId="0">
      <alignment vertical="center"/>
    </xf>
    <xf numFmtId="9" fontId="1" fillId="0" borderId="0" applyFont="0" applyFill="0" applyBorder="0" applyAlignment="0" applyProtection="0">
      <alignment vertical="center"/>
    </xf>
    <xf numFmtId="0" fontId="12" fillId="0" borderId="0"/>
    <xf numFmtId="37" fontId="14" fillId="0" borderId="0"/>
    <xf numFmtId="38"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alignment vertical="top"/>
      <protection locked="0"/>
    </xf>
    <xf numFmtId="0" fontId="12" fillId="0" borderId="0"/>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1330">
    <xf numFmtId="0" fontId="0" fillId="0" borderId="0" xfId="0">
      <alignment vertical="center"/>
    </xf>
    <xf numFmtId="176" fontId="0" fillId="0" borderId="0" xfId="0" applyNumberFormat="1" applyAlignment="1">
      <alignment vertical="center"/>
    </xf>
    <xf numFmtId="176" fontId="0" fillId="0" borderId="0" xfId="0" applyNumberFormat="1" applyBorder="1" applyAlignment="1">
      <alignment vertical="center"/>
    </xf>
    <xf numFmtId="177" fontId="0" fillId="0" borderId="0" xfId="0" applyNumberFormat="1" applyBorder="1" applyAlignment="1">
      <alignment vertical="center"/>
    </xf>
    <xf numFmtId="177" fontId="7" fillId="0" borderId="0" xfId="0" applyNumberFormat="1" applyFont="1" applyBorder="1" applyAlignment="1">
      <alignment vertical="center"/>
    </xf>
    <xf numFmtId="176" fontId="0" fillId="0" borderId="0" xfId="0" applyNumberFormat="1" applyFont="1" applyBorder="1" applyAlignment="1">
      <alignment vertical="center"/>
    </xf>
    <xf numFmtId="176" fontId="5" fillId="0" borderId="67" xfId="0" applyNumberFormat="1" applyFont="1" applyBorder="1" applyAlignment="1">
      <alignment horizontal="center" vertical="center" shrinkToFit="1"/>
    </xf>
    <xf numFmtId="176" fontId="5" fillId="0" borderId="1" xfId="0" applyNumberFormat="1" applyFont="1" applyBorder="1" applyAlignment="1">
      <alignment horizontal="center" vertical="center" shrinkToFit="1"/>
    </xf>
    <xf numFmtId="179" fontId="5" fillId="0" borderId="1" xfId="0" applyNumberFormat="1" applyFont="1" applyBorder="1" applyAlignment="1">
      <alignment horizontal="center" vertical="center" shrinkToFit="1"/>
    </xf>
    <xf numFmtId="0" fontId="0" fillId="0" borderId="0" xfId="0" applyFont="1" applyAlignment="1">
      <alignment vertical="center"/>
    </xf>
    <xf numFmtId="0" fontId="0" fillId="0" borderId="0" xfId="0" applyFont="1" applyAlignment="1">
      <alignment horizontal="left" vertical="center"/>
    </xf>
    <xf numFmtId="0" fontId="10" fillId="0" borderId="0" xfId="0" applyFont="1" applyAlignment="1">
      <alignment vertical="center"/>
    </xf>
    <xf numFmtId="38" fontId="0" fillId="0" borderId="0" xfId="1" applyFont="1" applyAlignment="1">
      <alignment vertical="center"/>
    </xf>
    <xf numFmtId="0" fontId="0" fillId="0" borderId="56" xfId="0" applyFont="1" applyBorder="1" applyAlignment="1">
      <alignment horizontal="center" vertical="center"/>
    </xf>
    <xf numFmtId="0" fontId="0" fillId="0" borderId="25" xfId="0" applyFont="1" applyBorder="1" applyAlignment="1">
      <alignment vertical="center" wrapText="1"/>
    </xf>
    <xf numFmtId="0" fontId="0" fillId="0" borderId="47" xfId="0" applyFont="1" applyBorder="1" applyAlignment="1">
      <alignment vertical="center"/>
    </xf>
    <xf numFmtId="0" fontId="0" fillId="0" borderId="24" xfId="0" applyFont="1" applyBorder="1" applyAlignment="1">
      <alignment vertical="center"/>
    </xf>
    <xf numFmtId="0" fontId="0" fillId="0" borderId="28" xfId="0" applyFont="1" applyBorder="1" applyAlignment="1">
      <alignment vertical="center"/>
    </xf>
    <xf numFmtId="181" fontId="0" fillId="0" borderId="28" xfId="0" applyNumberFormat="1" applyFont="1" applyBorder="1" applyAlignment="1">
      <alignment horizontal="right" vertical="center"/>
    </xf>
    <xf numFmtId="181" fontId="0" fillId="3" borderId="29" xfId="0" applyNumberFormat="1" applyFont="1" applyFill="1" applyBorder="1" applyAlignment="1">
      <alignment horizontal="right" vertical="center"/>
    </xf>
    <xf numFmtId="181" fontId="0" fillId="0" borderId="16" xfId="0" applyNumberFormat="1" applyFont="1" applyBorder="1" applyAlignment="1">
      <alignment horizontal="right" vertical="center"/>
    </xf>
    <xf numFmtId="181" fontId="0" fillId="0" borderId="24" xfId="0" applyNumberFormat="1" applyFont="1" applyBorder="1" applyAlignment="1">
      <alignment horizontal="right" vertical="center"/>
    </xf>
    <xf numFmtId="0" fontId="9" fillId="0" borderId="28" xfId="0" applyFont="1" applyBorder="1" applyAlignment="1">
      <alignment vertical="center"/>
    </xf>
    <xf numFmtId="0" fontId="0" fillId="0" borderId="24" xfId="0" applyFont="1" applyFill="1" applyBorder="1" applyAlignment="1">
      <alignment vertical="center"/>
    </xf>
    <xf numFmtId="0" fontId="0" fillId="0" borderId="28" xfId="0" applyFont="1" applyFill="1" applyBorder="1" applyAlignment="1">
      <alignment vertical="center"/>
    </xf>
    <xf numFmtId="176" fontId="0" fillId="0" borderId="1" xfId="0" applyNumberFormat="1" applyFont="1" applyBorder="1" applyAlignment="1">
      <alignment vertical="center" shrinkToFit="1"/>
    </xf>
    <xf numFmtId="176" fontId="0" fillId="0" borderId="0" xfId="0" applyNumberFormat="1" applyFont="1" applyAlignment="1">
      <alignment vertical="center"/>
    </xf>
    <xf numFmtId="179" fontId="0" fillId="0" borderId="0" xfId="0" applyNumberFormat="1" applyFont="1" applyAlignment="1">
      <alignment vertical="center"/>
    </xf>
    <xf numFmtId="176" fontId="0" fillId="0" borderId="0" xfId="0" applyNumberFormat="1" applyFont="1" applyBorder="1" applyAlignment="1">
      <alignment horizontal="right" vertical="center"/>
    </xf>
    <xf numFmtId="176" fontId="0" fillId="0" borderId="0" xfId="0" applyNumberFormat="1" applyFont="1" applyBorder="1" applyAlignment="1">
      <alignment horizontal="left" vertical="center"/>
    </xf>
    <xf numFmtId="179" fontId="0" fillId="0" borderId="53" xfId="0" applyNumberFormat="1" applyFont="1" applyBorder="1" applyAlignment="1">
      <alignment horizontal="center" vertical="center" shrinkToFit="1"/>
    </xf>
    <xf numFmtId="176" fontId="0" fillId="2" borderId="1" xfId="0" applyNumberFormat="1" applyFont="1" applyFill="1" applyBorder="1" applyAlignment="1">
      <alignment horizontal="center" vertical="center" shrinkToFit="1"/>
    </xf>
    <xf numFmtId="176" fontId="0" fillId="2" borderId="1" xfId="0" applyNumberFormat="1" applyFont="1" applyFill="1" applyBorder="1" applyAlignment="1">
      <alignment vertical="center" shrinkToFit="1"/>
    </xf>
    <xf numFmtId="176" fontId="0" fillId="2" borderId="1" xfId="0" applyNumberFormat="1" applyFont="1" applyFill="1" applyBorder="1" applyAlignment="1">
      <alignment horizontal="left" vertical="center" shrinkToFit="1"/>
    </xf>
    <xf numFmtId="179" fontId="0" fillId="2" borderId="1" xfId="0" applyNumberFormat="1" applyFont="1" applyFill="1" applyBorder="1" applyAlignment="1">
      <alignment vertical="center" shrinkToFit="1"/>
    </xf>
    <xf numFmtId="176" fontId="0" fillId="2" borderId="5" xfId="0" applyNumberFormat="1" applyFont="1" applyFill="1" applyBorder="1" applyAlignment="1">
      <alignment vertical="center" shrinkToFit="1"/>
    </xf>
    <xf numFmtId="176" fontId="0" fillId="0" borderId="63" xfId="0" applyNumberFormat="1" applyFont="1" applyBorder="1" applyAlignment="1">
      <alignment horizontal="center" vertical="center" shrinkToFit="1"/>
    </xf>
    <xf numFmtId="176" fontId="0" fillId="0" borderId="64" xfId="0" applyNumberFormat="1" applyFont="1" applyFill="1" applyBorder="1" applyAlignment="1">
      <alignment vertical="center" shrinkToFit="1"/>
    </xf>
    <xf numFmtId="176" fontId="0" fillId="0" borderId="11" xfId="0" applyNumberFormat="1" applyFont="1" applyFill="1" applyBorder="1" applyAlignment="1">
      <alignment vertical="center" shrinkToFit="1"/>
    </xf>
    <xf numFmtId="176" fontId="0" fillId="0" borderId="11" xfId="0" applyNumberFormat="1" applyFont="1" applyFill="1" applyBorder="1" applyAlignment="1">
      <alignment horizontal="left" vertical="center" shrinkToFit="1"/>
    </xf>
    <xf numFmtId="179" fontId="0" fillId="0" borderId="11" xfId="0" applyNumberFormat="1" applyFont="1" applyFill="1" applyBorder="1" applyAlignment="1">
      <alignment vertical="center" shrinkToFit="1"/>
    </xf>
    <xf numFmtId="176" fontId="0" fillId="0" borderId="50" xfId="0" applyNumberFormat="1" applyFont="1" applyBorder="1" applyAlignment="1">
      <alignment horizontal="center" vertical="center"/>
    </xf>
    <xf numFmtId="176" fontId="0" fillId="0" borderId="49" xfId="0" applyNumberFormat="1" applyFont="1" applyBorder="1" applyAlignment="1">
      <alignment horizontal="center" vertical="center"/>
    </xf>
    <xf numFmtId="176" fontId="0" fillId="0" borderId="5" xfId="0" applyNumberFormat="1" applyFont="1" applyBorder="1" applyAlignment="1">
      <alignment vertical="center"/>
    </xf>
    <xf numFmtId="176" fontId="0" fillId="0" borderId="22" xfId="0" applyNumberFormat="1" applyFont="1" applyBorder="1" applyAlignment="1">
      <alignment vertical="center"/>
    </xf>
    <xf numFmtId="179" fontId="0" fillId="0" borderId="49" xfId="0" applyNumberFormat="1" applyFont="1" applyBorder="1" applyAlignment="1">
      <alignment vertical="center" shrinkToFit="1"/>
    </xf>
    <xf numFmtId="179" fontId="0" fillId="0" borderId="2" xfId="0" applyNumberFormat="1" applyFont="1" applyBorder="1" applyAlignment="1">
      <alignment vertical="center" shrinkToFit="1"/>
    </xf>
    <xf numFmtId="179" fontId="0" fillId="0" borderId="50" xfId="0" applyNumberFormat="1" applyFont="1" applyBorder="1" applyAlignment="1">
      <alignment vertical="center" shrinkToFit="1"/>
    </xf>
    <xf numFmtId="179" fontId="0" fillId="0" borderId="11" xfId="0" applyNumberFormat="1" applyFont="1" applyBorder="1" applyAlignment="1">
      <alignment vertical="center" shrinkToFit="1"/>
    </xf>
    <xf numFmtId="179" fontId="0" fillId="0" borderId="10" xfId="0" applyNumberFormat="1" applyFont="1" applyBorder="1" applyAlignment="1">
      <alignment vertical="center" shrinkToFit="1"/>
    </xf>
    <xf numFmtId="179" fontId="0" fillId="0" borderId="52" xfId="0" applyNumberFormat="1" applyFont="1" applyBorder="1" applyAlignment="1">
      <alignment vertical="center" shrinkToFit="1"/>
    </xf>
    <xf numFmtId="0" fontId="1" fillId="0" borderId="0" xfId="2" applyFont="1" applyBorder="1" applyAlignment="1">
      <alignment vertical="center"/>
    </xf>
    <xf numFmtId="0" fontId="1" fillId="0" borderId="0" xfId="2" applyFont="1" applyAlignment="1">
      <alignment vertical="center"/>
    </xf>
    <xf numFmtId="0" fontId="8" fillId="0" borderId="67" xfId="2" applyFont="1" applyBorder="1" applyAlignment="1">
      <alignment vertical="center" wrapText="1"/>
    </xf>
    <xf numFmtId="0" fontId="8" fillId="0" borderId="55" xfId="2" applyFont="1" applyBorder="1" applyAlignment="1">
      <alignment vertical="center" wrapText="1"/>
    </xf>
    <xf numFmtId="0" fontId="8" fillId="0" borderId="55" xfId="2" applyFont="1" applyBorder="1" applyAlignment="1">
      <alignment horizontal="center" vertical="center" wrapText="1"/>
    </xf>
    <xf numFmtId="0" fontId="1" fillId="0" borderId="67" xfId="2" applyFont="1" applyBorder="1" applyAlignment="1">
      <alignment vertical="center" wrapText="1"/>
    </xf>
    <xf numFmtId="0" fontId="8" fillId="0" borderId="67" xfId="2" applyFont="1" applyBorder="1" applyAlignment="1">
      <alignment horizontal="center" vertical="center"/>
    </xf>
    <xf numFmtId="0" fontId="11" fillId="0" borderId="0" xfId="2" applyFont="1" applyAlignment="1">
      <alignment horizontal="justify" vertical="center"/>
    </xf>
    <xf numFmtId="0" fontId="1" fillId="0" borderId="0" xfId="0" applyFont="1" applyAlignment="1">
      <alignment vertical="center"/>
    </xf>
    <xf numFmtId="0" fontId="1" fillId="0" borderId="0" xfId="0" applyFont="1">
      <alignment vertical="center"/>
    </xf>
    <xf numFmtId="0" fontId="8" fillId="0" borderId="0" xfId="2" applyFont="1" applyAlignment="1">
      <alignment horizontal="justify" vertical="center"/>
    </xf>
    <xf numFmtId="0" fontId="1" fillId="0" borderId="19" xfId="2" applyFont="1" applyBorder="1" applyAlignment="1">
      <alignment horizontal="center" vertical="center" wrapText="1"/>
    </xf>
    <xf numFmtId="0" fontId="1" fillId="0" borderId="20" xfId="2" applyFont="1" applyBorder="1" applyAlignment="1">
      <alignment horizontal="center" vertical="center" wrapText="1"/>
    </xf>
    <xf numFmtId="0" fontId="1" fillId="0" borderId="81" xfId="2" applyFont="1" applyBorder="1" applyAlignment="1">
      <alignment horizontal="center" vertical="center" wrapText="1"/>
    </xf>
    <xf numFmtId="0" fontId="1" fillId="0" borderId="82" xfId="2" applyFont="1" applyBorder="1" applyAlignment="1">
      <alignment horizontal="center" vertical="center" wrapText="1"/>
    </xf>
    <xf numFmtId="0" fontId="8" fillId="0" borderId="67" xfId="2" applyFont="1" applyBorder="1" applyAlignment="1">
      <alignment horizontal="left" vertical="center" wrapText="1"/>
    </xf>
    <xf numFmtId="0" fontId="8" fillId="0" borderId="22" xfId="2" applyFont="1" applyBorder="1" applyAlignment="1">
      <alignment vertical="center" wrapText="1"/>
    </xf>
    <xf numFmtId="0" fontId="1" fillId="0" borderId="0" xfId="2" applyFont="1" applyAlignment="1">
      <alignment vertical="center" wrapText="1"/>
    </xf>
    <xf numFmtId="177" fontId="0" fillId="0" borderId="0" xfId="0" applyNumberFormat="1" applyFont="1" applyAlignment="1">
      <alignment vertical="center"/>
    </xf>
    <xf numFmtId="177" fontId="0" fillId="0" borderId="0" xfId="0" applyNumberFormat="1" applyFont="1" applyBorder="1" applyAlignment="1">
      <alignment vertical="center"/>
    </xf>
    <xf numFmtId="177" fontId="0" fillId="0" borderId="0" xfId="0" applyNumberFormat="1" applyFont="1" applyBorder="1" applyAlignment="1">
      <alignment horizontal="right" vertical="center"/>
    </xf>
    <xf numFmtId="177" fontId="0" fillId="0" borderId="5" xfId="0" applyNumberFormat="1" applyFont="1" applyBorder="1" applyAlignment="1">
      <alignment vertical="center" shrinkToFit="1"/>
    </xf>
    <xf numFmtId="177" fontId="0" fillId="2" borderId="5" xfId="0" applyNumberFormat="1" applyFont="1" applyFill="1" applyBorder="1" applyAlignment="1">
      <alignment horizontal="center" vertical="center" shrinkToFit="1"/>
    </xf>
    <xf numFmtId="177" fontId="0" fillId="2" borderId="75" xfId="0" applyNumberFormat="1" applyFont="1" applyFill="1" applyBorder="1" applyAlignment="1">
      <alignment vertical="center" shrinkToFit="1"/>
    </xf>
    <xf numFmtId="178" fontId="0" fillId="2" borderId="75" xfId="0" applyNumberFormat="1" applyFont="1" applyFill="1" applyBorder="1" applyAlignment="1">
      <alignment vertical="center" shrinkToFit="1"/>
    </xf>
    <xf numFmtId="177" fontId="0" fillId="0" borderId="0" xfId="0" applyNumberFormat="1" applyFont="1" applyFill="1" applyBorder="1" applyAlignment="1">
      <alignment vertical="center"/>
    </xf>
    <xf numFmtId="0" fontId="0" fillId="0" borderId="0" xfId="0" applyFont="1" applyBorder="1" applyAlignment="1">
      <alignment vertical="center"/>
    </xf>
    <xf numFmtId="177" fontId="0" fillId="2" borderId="9" xfId="0" applyNumberFormat="1" applyFont="1" applyFill="1" applyBorder="1" applyAlignment="1">
      <alignment vertical="center"/>
    </xf>
    <xf numFmtId="177" fontId="0" fillId="2" borderId="6" xfId="0" applyNumberFormat="1" applyFont="1" applyFill="1" applyBorder="1" applyAlignment="1">
      <alignment vertical="center"/>
    </xf>
    <xf numFmtId="177" fontId="0" fillId="0" borderId="0" xfId="3" applyNumberFormat="1" applyFont="1" applyAlignment="1">
      <alignment vertical="center"/>
    </xf>
    <xf numFmtId="177" fontId="0" fillId="0" borderId="0" xfId="3" applyNumberFormat="1" applyFont="1" applyBorder="1" applyAlignment="1">
      <alignment vertical="center"/>
    </xf>
    <xf numFmtId="177" fontId="0" fillId="0" borderId="0" xfId="0" applyNumberFormat="1" applyFont="1" applyBorder="1" applyAlignment="1">
      <alignment horizontal="center" vertical="center"/>
    </xf>
    <xf numFmtId="177" fontId="0" fillId="0" borderId="0" xfId="0" applyNumberFormat="1" applyFont="1" applyBorder="1" applyAlignment="1">
      <alignment vertical="center" shrinkToFit="1"/>
    </xf>
    <xf numFmtId="177" fontId="0" fillId="0" borderId="0" xfId="0" applyNumberFormat="1" applyFont="1" applyBorder="1" applyAlignment="1">
      <alignment horizontal="center" vertical="center" shrinkToFit="1"/>
    </xf>
    <xf numFmtId="177" fontId="0" fillId="0" borderId="0" xfId="3" applyNumberFormat="1" applyFont="1" applyBorder="1" applyAlignment="1">
      <alignment horizontal="right" vertical="center"/>
    </xf>
    <xf numFmtId="177" fontId="0" fillId="2" borderId="10" xfId="0" applyNumberFormat="1" applyFont="1" applyFill="1" applyBorder="1" applyAlignment="1">
      <alignment vertical="center"/>
    </xf>
    <xf numFmtId="177" fontId="0" fillId="2" borderId="11" xfId="0" applyNumberFormat="1" applyFont="1" applyFill="1" applyBorder="1" applyAlignment="1">
      <alignment vertical="center"/>
    </xf>
    <xf numFmtId="181" fontId="0" fillId="0" borderId="0" xfId="0" applyNumberFormat="1" applyFont="1" applyBorder="1" applyAlignment="1">
      <alignment horizontal="right" vertical="center"/>
    </xf>
    <xf numFmtId="181" fontId="0" fillId="0" borderId="0" xfId="0" applyNumberFormat="1" applyFont="1" applyFill="1" applyBorder="1" applyAlignment="1">
      <alignment horizontal="right" vertical="center"/>
    </xf>
    <xf numFmtId="0" fontId="0" fillId="0" borderId="0" xfId="0" applyFont="1" applyBorder="1" applyAlignment="1">
      <alignment horizontal="center" vertical="center"/>
    </xf>
    <xf numFmtId="177" fontId="0" fillId="0" borderId="0" xfId="0" applyNumberFormat="1" applyFont="1" applyBorder="1" applyAlignment="1">
      <alignment horizontal="left" vertical="center"/>
    </xf>
    <xf numFmtId="176" fontId="0" fillId="0" borderId="0" xfId="0" applyNumberFormat="1" applyFont="1" applyAlignment="1">
      <alignment vertical="center" shrinkToFit="1"/>
    </xf>
    <xf numFmtId="176" fontId="0" fillId="0" borderId="0" xfId="0" applyNumberFormat="1" applyFont="1" applyBorder="1" applyAlignment="1">
      <alignment vertical="center" shrinkToFit="1"/>
    </xf>
    <xf numFmtId="177" fontId="0" fillId="0" borderId="67" xfId="0" applyNumberFormat="1" applyFont="1" applyFill="1" applyBorder="1" applyAlignment="1">
      <alignment vertical="center"/>
    </xf>
    <xf numFmtId="177" fontId="0" fillId="0" borderId="67" xfId="0" applyNumberFormat="1" applyFont="1" applyBorder="1" applyAlignment="1">
      <alignment vertical="center" shrinkToFit="1"/>
    </xf>
    <xf numFmtId="176" fontId="0" fillId="0" borderId="76" xfId="0" applyNumberFormat="1" applyFont="1" applyBorder="1" applyAlignment="1">
      <alignment horizontal="center" vertical="center" shrinkToFit="1"/>
    </xf>
    <xf numFmtId="176" fontId="0" fillId="0" borderId="55" xfId="0" applyNumberFormat="1" applyFont="1" applyBorder="1" applyAlignment="1">
      <alignment vertical="center" shrinkToFit="1"/>
    </xf>
    <xf numFmtId="176" fontId="0" fillId="0" borderId="2" xfId="0" applyNumberFormat="1" applyFont="1" applyBorder="1" applyAlignment="1">
      <alignment vertical="center" shrinkToFit="1"/>
    </xf>
    <xf numFmtId="176" fontId="0" fillId="2" borderId="75" xfId="0" applyNumberFormat="1" applyFont="1" applyFill="1" applyBorder="1" applyAlignment="1">
      <alignment vertical="center" shrinkToFit="1"/>
    </xf>
    <xf numFmtId="176" fontId="0" fillId="2" borderId="85" xfId="0" applyNumberFormat="1" applyFont="1" applyFill="1" applyBorder="1" applyAlignment="1">
      <alignment vertical="center" shrinkToFit="1"/>
    </xf>
    <xf numFmtId="176" fontId="0" fillId="2" borderId="6" xfId="0" applyNumberFormat="1" applyFont="1" applyFill="1" applyBorder="1" applyAlignment="1">
      <alignment horizontal="center" vertical="center" shrinkToFit="1"/>
    </xf>
    <xf numFmtId="176" fontId="0" fillId="2" borderId="6" xfId="0" applyNumberFormat="1" applyFont="1" applyFill="1" applyBorder="1" applyAlignment="1">
      <alignment vertical="center" shrinkToFit="1"/>
    </xf>
    <xf numFmtId="176" fontId="0" fillId="2" borderId="86" xfId="0" applyNumberFormat="1" applyFont="1" applyFill="1" applyBorder="1" applyAlignment="1">
      <alignment vertical="center" shrinkToFit="1"/>
    </xf>
    <xf numFmtId="176" fontId="0" fillId="2" borderId="11" xfId="0" applyNumberFormat="1" applyFont="1" applyFill="1" applyBorder="1" applyAlignment="1">
      <alignment horizontal="center" vertical="center" shrinkToFit="1"/>
    </xf>
    <xf numFmtId="176" fontId="0" fillId="2" borderId="11" xfId="0" applyNumberFormat="1" applyFont="1" applyFill="1" applyBorder="1" applyAlignment="1">
      <alignment vertical="center" shrinkToFit="1"/>
    </xf>
    <xf numFmtId="176" fontId="0" fillId="2" borderId="52" xfId="0" applyNumberFormat="1" applyFont="1" applyFill="1" applyBorder="1" applyAlignment="1">
      <alignment vertical="center" shrinkToFit="1"/>
    </xf>
    <xf numFmtId="176" fontId="0" fillId="0" borderId="16" xfId="0" applyNumberFormat="1" applyFont="1" applyBorder="1" applyAlignment="1">
      <alignment vertical="center" shrinkToFit="1"/>
    </xf>
    <xf numFmtId="176" fontId="0" fillId="0" borderId="0" xfId="0" applyNumberFormat="1" applyFont="1" applyFill="1" applyBorder="1" applyAlignment="1">
      <alignment horizontal="center" vertical="center" shrinkToFit="1"/>
    </xf>
    <xf numFmtId="176" fontId="0" fillId="0" borderId="0" xfId="0" applyNumberFormat="1" applyFont="1" applyFill="1" applyBorder="1" applyAlignment="1">
      <alignment vertical="center" shrinkToFit="1"/>
    </xf>
    <xf numFmtId="176" fontId="0" fillId="0" borderId="0" xfId="0" applyNumberFormat="1" applyFont="1" applyFill="1" applyBorder="1" applyAlignment="1">
      <alignment horizontal="left" vertical="center"/>
    </xf>
    <xf numFmtId="176" fontId="0" fillId="6" borderId="11" xfId="0" applyNumberFormat="1" applyFont="1" applyFill="1" applyBorder="1" applyAlignment="1">
      <alignment vertical="center" shrinkToFit="1"/>
    </xf>
    <xf numFmtId="176" fontId="0" fillId="6" borderId="85" xfId="0" applyNumberFormat="1" applyFont="1" applyFill="1" applyBorder="1" applyAlignment="1">
      <alignment vertical="center" shrinkToFit="1"/>
    </xf>
    <xf numFmtId="179" fontId="0" fillId="0" borderId="91" xfId="0" applyNumberFormat="1" applyFont="1" applyBorder="1" applyAlignment="1">
      <alignment horizontal="center" vertical="center" shrinkToFit="1"/>
    </xf>
    <xf numFmtId="183" fontId="0" fillId="6" borderId="75" xfId="0" applyNumberFormat="1" applyFont="1" applyFill="1" applyBorder="1" applyAlignment="1">
      <alignment vertical="center" shrinkToFit="1"/>
    </xf>
    <xf numFmtId="183" fontId="0" fillId="6" borderId="40" xfId="0" applyNumberFormat="1" applyFont="1" applyFill="1" applyBorder="1" applyAlignment="1">
      <alignment vertical="center" shrinkToFit="1"/>
    </xf>
    <xf numFmtId="183" fontId="0" fillId="6" borderId="14" xfId="0" applyNumberFormat="1" applyFont="1" applyFill="1" applyBorder="1" applyAlignment="1">
      <alignment vertical="center" shrinkToFit="1"/>
    </xf>
    <xf numFmtId="183" fontId="0" fillId="6" borderId="87" xfId="0" applyNumberFormat="1" applyFont="1" applyFill="1" applyBorder="1" applyAlignment="1">
      <alignment vertical="center" shrinkToFit="1"/>
    </xf>
    <xf numFmtId="176" fontId="0" fillId="0" borderId="0" xfId="0" applyNumberFormat="1" applyFont="1" applyFill="1" applyAlignment="1">
      <alignment vertical="center"/>
    </xf>
    <xf numFmtId="183" fontId="0" fillId="6" borderId="93" xfId="0" applyNumberFormat="1" applyFont="1" applyFill="1" applyBorder="1" applyAlignment="1">
      <alignment vertical="center" shrinkToFit="1"/>
    </xf>
    <xf numFmtId="177" fontId="0" fillId="0" borderId="55" xfId="0" applyNumberFormat="1" applyFont="1" applyBorder="1" applyAlignment="1">
      <alignment vertical="center" shrinkToFit="1"/>
    </xf>
    <xf numFmtId="177" fontId="0" fillId="2" borderId="87" xfId="0" applyNumberFormat="1" applyFont="1" applyFill="1" applyBorder="1" applyAlignment="1">
      <alignment vertical="center" shrinkToFit="1"/>
    </xf>
    <xf numFmtId="176" fontId="0" fillId="0" borderId="0" xfId="0" applyNumberFormat="1" applyFont="1" applyFill="1" applyBorder="1" applyAlignment="1">
      <alignment vertical="center"/>
    </xf>
    <xf numFmtId="177" fontId="0" fillId="0" borderId="100" xfId="0" applyNumberFormat="1" applyFill="1" applyBorder="1" applyAlignment="1">
      <alignment vertical="center"/>
    </xf>
    <xf numFmtId="177" fontId="0" fillId="6" borderId="101" xfId="0" applyNumberFormat="1" applyFont="1" applyFill="1" applyBorder="1" applyAlignment="1">
      <alignment vertical="center" shrinkToFit="1"/>
    </xf>
    <xf numFmtId="177" fontId="0" fillId="0" borderId="101" xfId="3" applyNumberFormat="1" applyFont="1" applyBorder="1" applyAlignment="1">
      <alignment vertical="center"/>
    </xf>
    <xf numFmtId="177" fontId="0" fillId="0" borderId="73" xfId="3" applyNumberFormat="1" applyFont="1" applyBorder="1" applyAlignment="1">
      <alignment horizontal="right" vertical="center"/>
    </xf>
    <xf numFmtId="177" fontId="0" fillId="0" borderId="73" xfId="3" applyNumberFormat="1" applyFont="1" applyBorder="1" applyAlignment="1">
      <alignment horizontal="left" vertical="center" shrinkToFit="1"/>
    </xf>
    <xf numFmtId="177" fontId="0" fillId="0" borderId="102" xfId="0" applyNumberFormat="1" applyFont="1" applyBorder="1" applyAlignment="1">
      <alignment vertical="center"/>
    </xf>
    <xf numFmtId="177" fontId="0" fillId="0" borderId="103" xfId="0" applyNumberFormat="1" applyFont="1" applyBorder="1" applyAlignment="1">
      <alignment vertical="center"/>
    </xf>
    <xf numFmtId="177" fontId="0" fillId="0" borderId="104" xfId="0" applyNumberFormat="1" applyFont="1" applyBorder="1" applyAlignment="1">
      <alignment vertical="center"/>
    </xf>
    <xf numFmtId="182" fontId="0" fillId="5" borderId="103" xfId="0" applyNumberFormat="1" applyFont="1" applyFill="1" applyBorder="1" applyAlignment="1">
      <alignment vertical="center"/>
    </xf>
    <xf numFmtId="177" fontId="0" fillId="0" borderId="100" xfId="0" applyNumberFormat="1" applyFont="1" applyBorder="1" applyAlignment="1">
      <alignment vertical="center"/>
    </xf>
    <xf numFmtId="177" fontId="0" fillId="0" borderId="103" xfId="3" applyNumberFormat="1" applyFont="1" applyBorder="1" applyAlignment="1">
      <alignment vertical="center" shrinkToFit="1"/>
    </xf>
    <xf numFmtId="177" fontId="0" fillId="0" borderId="103" xfId="0" applyNumberFormat="1" applyFont="1" applyFill="1" applyBorder="1" applyAlignment="1">
      <alignment vertical="center"/>
    </xf>
    <xf numFmtId="177" fontId="0" fillId="0" borderId="100" xfId="0" applyNumberFormat="1" applyFont="1" applyFill="1" applyBorder="1" applyAlignment="1">
      <alignment horizontal="center" vertical="center"/>
    </xf>
    <xf numFmtId="177" fontId="0" fillId="0" borderId="100" xfId="0" applyNumberFormat="1" applyFont="1" applyFill="1" applyBorder="1" applyAlignment="1">
      <alignment vertical="center"/>
    </xf>
    <xf numFmtId="177" fontId="0" fillId="0" borderId="103" xfId="0" applyNumberFormat="1" applyFill="1" applyBorder="1" applyAlignment="1">
      <alignment vertical="center"/>
    </xf>
    <xf numFmtId="178" fontId="0" fillId="0" borderId="100" xfId="0" applyNumberFormat="1" applyFont="1" applyFill="1" applyBorder="1" applyAlignment="1">
      <alignment vertical="center"/>
    </xf>
    <xf numFmtId="177" fontId="0" fillId="0" borderId="7" xfId="0" applyNumberFormat="1" applyFill="1" applyBorder="1" applyAlignment="1">
      <alignment vertical="center"/>
    </xf>
    <xf numFmtId="177" fontId="0" fillId="0" borderId="88" xfId="0" applyNumberFormat="1" applyFont="1" applyFill="1" applyBorder="1" applyAlignment="1">
      <alignment vertical="center"/>
    </xf>
    <xf numFmtId="177" fontId="0" fillId="0" borderId="58" xfId="0" applyNumberFormat="1" applyFont="1" applyFill="1" applyBorder="1" applyAlignment="1">
      <alignment horizontal="center" vertical="center"/>
    </xf>
    <xf numFmtId="177" fontId="0" fillId="0" borderId="37" xfId="0" applyNumberFormat="1" applyFont="1" applyFill="1" applyBorder="1" applyAlignment="1">
      <alignment vertical="center"/>
    </xf>
    <xf numFmtId="177" fontId="0" fillId="0" borderId="13" xfId="0" applyNumberFormat="1" applyFill="1" applyBorder="1" applyAlignment="1">
      <alignment vertical="center" shrinkToFit="1"/>
    </xf>
    <xf numFmtId="177" fontId="0" fillId="0" borderId="103" xfId="0" applyNumberFormat="1" applyFont="1" applyFill="1" applyBorder="1" applyAlignment="1">
      <alignment vertical="center" shrinkToFit="1"/>
    </xf>
    <xf numFmtId="177" fontId="0" fillId="0" borderId="5" xfId="0" applyNumberFormat="1" applyFont="1" applyFill="1" applyBorder="1" applyAlignment="1">
      <alignment vertical="center" shrinkToFit="1"/>
    </xf>
    <xf numFmtId="177" fontId="0" fillId="0" borderId="54" xfId="0" applyNumberFormat="1" applyFont="1" applyFill="1" applyBorder="1" applyAlignment="1">
      <alignment vertical="center" shrinkToFit="1"/>
    </xf>
    <xf numFmtId="177" fontId="0" fillId="0" borderId="67" xfId="0" applyNumberFormat="1" applyFont="1" applyFill="1" applyBorder="1" applyAlignment="1">
      <alignment vertical="center" shrinkToFit="1"/>
    </xf>
    <xf numFmtId="177" fontId="0" fillId="0" borderId="4" xfId="0" applyNumberFormat="1" applyFill="1" applyBorder="1" applyAlignment="1">
      <alignment vertical="center" shrinkToFit="1"/>
    </xf>
    <xf numFmtId="177" fontId="0" fillId="0" borderId="37" xfId="0" applyNumberFormat="1" applyFont="1" applyFill="1" applyBorder="1" applyAlignment="1">
      <alignment vertical="center" shrinkToFit="1"/>
    </xf>
    <xf numFmtId="177" fontId="0" fillId="0" borderId="104" xfId="0" applyNumberFormat="1" applyFont="1" applyFill="1" applyBorder="1" applyAlignment="1">
      <alignment vertical="center"/>
    </xf>
    <xf numFmtId="177" fontId="0" fillId="0" borderId="100" xfId="3" applyNumberFormat="1" applyFont="1" applyFill="1" applyBorder="1" applyAlignment="1">
      <alignment vertical="center"/>
    </xf>
    <xf numFmtId="178" fontId="0" fillId="0" borderId="103" xfId="0" applyNumberFormat="1" applyFont="1" applyFill="1" applyBorder="1" applyAlignment="1">
      <alignment horizontal="left" vertical="center"/>
    </xf>
    <xf numFmtId="177" fontId="0" fillId="0" borderId="103" xfId="3" applyNumberFormat="1" applyFont="1" applyFill="1" applyBorder="1" applyAlignment="1">
      <alignment vertical="center" shrinkToFit="1"/>
    </xf>
    <xf numFmtId="178" fontId="0" fillId="0" borderId="104" xfId="0" applyNumberFormat="1" applyFont="1" applyFill="1" applyBorder="1" applyAlignment="1">
      <alignment horizontal="left" vertical="center"/>
    </xf>
    <xf numFmtId="176" fontId="0" fillId="2" borderId="38" xfId="0" applyNumberFormat="1" applyFont="1" applyFill="1" applyBorder="1" applyAlignment="1">
      <alignment horizontal="center" vertical="center" shrinkToFit="1"/>
    </xf>
    <xf numFmtId="177" fontId="0" fillId="2" borderId="38" xfId="0" applyNumberFormat="1" applyFont="1" applyFill="1" applyBorder="1" applyAlignment="1">
      <alignment vertical="center" shrinkToFit="1"/>
    </xf>
    <xf numFmtId="177" fontId="0" fillId="0" borderId="110" xfId="3" applyNumberFormat="1" applyFont="1" applyBorder="1" applyAlignment="1">
      <alignment vertical="center" shrinkToFit="1"/>
    </xf>
    <xf numFmtId="177" fontId="0" fillId="0" borderId="16" xfId="3" applyNumberFormat="1" applyFont="1" applyBorder="1" applyAlignment="1">
      <alignment vertical="center" shrinkToFit="1"/>
    </xf>
    <xf numFmtId="177" fontId="0" fillId="0" borderId="16" xfId="3" applyNumberFormat="1" applyFont="1" applyFill="1" applyBorder="1" applyAlignment="1">
      <alignment vertical="center" shrinkToFit="1"/>
    </xf>
    <xf numFmtId="176" fontId="0" fillId="2" borderId="108" xfId="0" applyNumberFormat="1" applyFont="1" applyFill="1" applyBorder="1" applyAlignment="1">
      <alignment vertical="center" shrinkToFit="1"/>
    </xf>
    <xf numFmtId="176" fontId="0" fillId="0" borderId="44" xfId="0" applyNumberFormat="1" applyFont="1" applyBorder="1" applyAlignment="1">
      <alignment vertical="center"/>
    </xf>
    <xf numFmtId="177" fontId="0" fillId="2" borderId="38" xfId="3" applyNumberFormat="1" applyFont="1" applyFill="1" applyBorder="1" applyAlignment="1">
      <alignment horizontal="center" vertical="center" shrinkToFit="1"/>
    </xf>
    <xf numFmtId="177" fontId="0" fillId="2" borderId="38" xfId="3" applyNumberFormat="1" applyFont="1" applyFill="1" applyBorder="1" applyAlignment="1">
      <alignment vertical="center" shrinkToFit="1"/>
    </xf>
    <xf numFmtId="176" fontId="0" fillId="6" borderId="108" xfId="0" applyNumberFormat="1" applyFont="1" applyFill="1" applyBorder="1" applyAlignment="1">
      <alignment vertical="center"/>
    </xf>
    <xf numFmtId="176" fontId="0" fillId="0" borderId="16" xfId="3" applyNumberFormat="1" applyFont="1" applyFill="1" applyBorder="1" applyAlignment="1">
      <alignment vertical="center" shrinkToFit="1"/>
    </xf>
    <xf numFmtId="177" fontId="0" fillId="0" borderId="66" xfId="0" applyNumberFormat="1" applyFont="1" applyBorder="1" applyAlignment="1">
      <alignment vertical="center" shrinkToFit="1"/>
    </xf>
    <xf numFmtId="176" fontId="0" fillId="6" borderId="75" xfId="0" applyNumberFormat="1" applyFont="1" applyFill="1" applyBorder="1" applyAlignment="1">
      <alignment horizontal="center" vertical="center" shrinkToFit="1"/>
    </xf>
    <xf numFmtId="176" fontId="0" fillId="6" borderId="87" xfId="0" applyNumberFormat="1" applyFont="1" applyFill="1" applyBorder="1" applyAlignment="1">
      <alignment horizontal="center" vertical="center" shrinkToFit="1"/>
    </xf>
    <xf numFmtId="176" fontId="0" fillId="0" borderId="92" xfId="0" applyNumberFormat="1" applyFont="1" applyBorder="1" applyAlignment="1">
      <alignment vertical="center"/>
    </xf>
    <xf numFmtId="179" fontId="0" fillId="0" borderId="16" xfId="0" applyNumberFormat="1" applyFont="1" applyFill="1" applyBorder="1" applyAlignment="1">
      <alignment vertical="center"/>
    </xf>
    <xf numFmtId="9" fontId="0" fillId="0" borderId="16" xfId="3" applyNumberFormat="1" applyFont="1" applyFill="1" applyBorder="1" applyAlignment="1">
      <alignment vertical="center" shrinkToFit="1"/>
    </xf>
    <xf numFmtId="3" fontId="0" fillId="0" borderId="16" xfId="5" applyNumberFormat="1" applyFont="1" applyFill="1" applyBorder="1" applyAlignment="1">
      <alignment vertical="center" shrinkToFit="1"/>
    </xf>
    <xf numFmtId="176" fontId="0" fillId="0" borderId="44" xfId="0" applyNumberFormat="1" applyFont="1" applyBorder="1" applyAlignment="1">
      <alignment vertical="center" shrinkToFit="1"/>
    </xf>
    <xf numFmtId="177" fontId="0" fillId="2" borderId="115" xfId="0" applyNumberFormat="1" applyFont="1" applyFill="1" applyBorder="1" applyAlignment="1">
      <alignment vertical="center" shrinkToFit="1"/>
    </xf>
    <xf numFmtId="176" fontId="0" fillId="2" borderId="116" xfId="0" applyNumberFormat="1" applyFont="1" applyFill="1" applyBorder="1" applyAlignment="1">
      <alignment vertical="center" shrinkToFit="1"/>
    </xf>
    <xf numFmtId="177" fontId="0" fillId="2" borderId="112" xfId="3" applyNumberFormat="1" applyFont="1" applyFill="1" applyBorder="1" applyAlignment="1">
      <alignment horizontal="center" vertical="center" shrinkToFit="1"/>
    </xf>
    <xf numFmtId="177" fontId="0" fillId="2" borderId="112" xfId="3" applyNumberFormat="1" applyFont="1" applyFill="1" applyBorder="1" applyAlignment="1">
      <alignment vertical="center" shrinkToFit="1"/>
    </xf>
    <xf numFmtId="176" fontId="0" fillId="6" borderId="117" xfId="0" applyNumberFormat="1" applyFont="1" applyFill="1" applyBorder="1" applyAlignment="1">
      <alignment vertical="center"/>
    </xf>
    <xf numFmtId="0" fontId="0" fillId="0" borderId="0" xfId="2" applyFont="1" applyAlignment="1">
      <alignment vertical="center"/>
    </xf>
    <xf numFmtId="179" fontId="0" fillId="0" borderId="0" xfId="0" applyNumberFormat="1" applyFont="1" applyBorder="1" applyAlignment="1">
      <alignment vertical="center" shrinkToFit="1"/>
    </xf>
    <xf numFmtId="176" fontId="0" fillId="0" borderId="67" xfId="0" applyNumberFormat="1" applyBorder="1" applyAlignment="1">
      <alignment vertical="center"/>
    </xf>
    <xf numFmtId="176" fontId="0" fillId="0" borderId="67" xfId="0" applyNumberFormat="1" applyFont="1" applyBorder="1" applyAlignment="1">
      <alignment vertical="center"/>
    </xf>
    <xf numFmtId="179" fontId="0" fillId="0" borderId="5" xfId="0" applyNumberFormat="1" applyFont="1" applyBorder="1" applyAlignment="1">
      <alignment vertical="center" shrinkToFit="1"/>
    </xf>
    <xf numFmtId="179" fontId="0" fillId="0" borderId="122" xfId="0" applyNumberFormat="1" applyFont="1" applyBorder="1" applyAlignment="1">
      <alignment vertical="center" shrinkToFit="1"/>
    </xf>
    <xf numFmtId="176" fontId="0" fillId="0" borderId="58" xfId="0" applyNumberFormat="1" applyBorder="1" applyAlignment="1">
      <alignment vertical="center"/>
    </xf>
    <xf numFmtId="179" fontId="0" fillId="0" borderId="7" xfId="0" applyNumberFormat="1" applyFont="1" applyBorder="1" applyAlignment="1">
      <alignment vertical="center" shrinkToFit="1"/>
    </xf>
    <xf numFmtId="179" fontId="0" fillId="0" borderId="124" xfId="0" applyNumberFormat="1" applyFont="1" applyBorder="1" applyAlignment="1">
      <alignment vertical="center" shrinkToFit="1"/>
    </xf>
    <xf numFmtId="179" fontId="0" fillId="0" borderId="125" xfId="0" applyNumberFormat="1" applyFont="1" applyBorder="1" applyAlignment="1">
      <alignment vertical="center" shrinkToFit="1"/>
    </xf>
    <xf numFmtId="179" fontId="0" fillId="0" borderId="100" xfId="0" applyNumberFormat="1" applyFont="1" applyBorder="1" applyAlignment="1">
      <alignment vertical="center" shrinkToFit="1"/>
    </xf>
    <xf numFmtId="179" fontId="0" fillId="0" borderId="6" xfId="0" applyNumberFormat="1" applyFont="1" applyBorder="1" applyAlignment="1">
      <alignment vertical="center" shrinkToFit="1"/>
    </xf>
    <xf numFmtId="179" fontId="0" fillId="0" borderId="127" xfId="0" applyNumberFormat="1" applyFont="1" applyBorder="1" applyAlignment="1">
      <alignment vertical="center" shrinkToFit="1"/>
    </xf>
    <xf numFmtId="179" fontId="0" fillId="0" borderId="86" xfId="0" applyNumberFormat="1" applyFont="1" applyBorder="1" applyAlignment="1">
      <alignment vertical="center" shrinkToFit="1"/>
    </xf>
    <xf numFmtId="176" fontId="0" fillId="0" borderId="40" xfId="0" applyNumberFormat="1" applyBorder="1" applyAlignment="1">
      <alignment horizontal="center" vertical="center"/>
    </xf>
    <xf numFmtId="184" fontId="0" fillId="0" borderId="7" xfId="0" applyNumberFormat="1" applyFont="1" applyBorder="1" applyAlignment="1">
      <alignment vertical="center" shrinkToFit="1"/>
    </xf>
    <xf numFmtId="184" fontId="0" fillId="0" borderId="124" xfId="0" applyNumberFormat="1" applyFont="1" applyBorder="1" applyAlignment="1">
      <alignment vertical="center" shrinkToFit="1"/>
    </xf>
    <xf numFmtId="184" fontId="13" fillId="0" borderId="124" xfId="0" applyNumberFormat="1" applyFont="1" applyBorder="1" applyAlignment="1">
      <alignment vertical="center" shrinkToFit="1"/>
    </xf>
    <xf numFmtId="0" fontId="1" fillId="0" borderId="0" xfId="2" applyFont="1" applyAlignment="1">
      <alignment horizontal="right" vertical="center"/>
    </xf>
    <xf numFmtId="176" fontId="0" fillId="0" borderId="10" xfId="0" applyNumberFormat="1" applyFont="1" applyBorder="1" applyAlignment="1">
      <alignment vertical="center"/>
    </xf>
    <xf numFmtId="176" fontId="0" fillId="0" borderId="53" xfId="0" applyNumberFormat="1" applyFont="1" applyBorder="1" applyAlignment="1">
      <alignment horizontal="center" vertical="center" shrinkToFit="1"/>
    </xf>
    <xf numFmtId="0" fontId="0" fillId="0" borderId="0" xfId="2" applyFont="1" applyAlignment="1">
      <alignment horizontal="right" vertical="center"/>
    </xf>
    <xf numFmtId="176" fontId="0" fillId="0" borderId="67" xfId="0" applyNumberFormat="1" applyFont="1" applyBorder="1" applyAlignment="1">
      <alignment vertical="center" shrinkToFit="1"/>
    </xf>
    <xf numFmtId="182" fontId="0" fillId="0" borderId="67" xfId="4" applyNumberFormat="1" applyFont="1" applyBorder="1" applyAlignment="1">
      <alignment vertical="center" shrinkToFit="1"/>
    </xf>
    <xf numFmtId="176" fontId="0" fillId="2" borderId="67" xfId="0" applyNumberFormat="1" applyFont="1" applyFill="1" applyBorder="1" applyAlignment="1">
      <alignment vertical="center" shrinkToFit="1"/>
    </xf>
    <xf numFmtId="176" fontId="0" fillId="2" borderId="67" xfId="0" applyNumberFormat="1" applyFont="1" applyFill="1" applyBorder="1" applyAlignment="1">
      <alignment horizontal="left" vertical="center" shrinkToFit="1"/>
    </xf>
    <xf numFmtId="179" fontId="0" fillId="2" borderId="67" xfId="0" applyNumberFormat="1" applyFont="1" applyFill="1" applyBorder="1" applyAlignment="1">
      <alignment vertical="center" shrinkToFit="1"/>
    </xf>
    <xf numFmtId="9" fontId="0" fillId="0" borderId="67" xfId="4" applyFont="1" applyBorder="1" applyAlignment="1">
      <alignment vertical="center" shrinkToFit="1"/>
    </xf>
    <xf numFmtId="177" fontId="0" fillId="0" borderId="67" xfId="0" applyNumberFormat="1" applyBorder="1" applyAlignment="1">
      <alignment horizontal="center" vertical="center" shrinkToFit="1"/>
    </xf>
    <xf numFmtId="177" fontId="0" fillId="0" borderId="37" xfId="0" applyNumberFormat="1" applyFill="1" applyBorder="1" applyAlignment="1">
      <alignment vertical="center"/>
    </xf>
    <xf numFmtId="177" fontId="0" fillId="0" borderId="7" xfId="0" applyNumberFormat="1" applyFill="1" applyBorder="1" applyAlignment="1">
      <alignment horizontal="center" vertical="center" shrinkToFit="1"/>
    </xf>
    <xf numFmtId="177" fontId="0" fillId="0" borderId="7" xfId="0" applyNumberFormat="1" applyFill="1" applyBorder="1" applyAlignment="1">
      <alignment horizontal="center" vertical="center"/>
    </xf>
    <xf numFmtId="0" fontId="0" fillId="0" borderId="16" xfId="0" applyFont="1" applyBorder="1" applyAlignment="1">
      <alignment vertical="center"/>
    </xf>
    <xf numFmtId="0" fontId="0" fillId="0" borderId="16" xfId="0" applyFont="1" applyFill="1" applyBorder="1" applyAlignment="1">
      <alignment vertical="center"/>
    </xf>
    <xf numFmtId="177" fontId="0" fillId="0" borderId="113" xfId="0" applyNumberFormat="1" applyFont="1" applyBorder="1" applyAlignment="1">
      <alignment vertical="center" shrinkToFit="1"/>
    </xf>
    <xf numFmtId="176" fontId="0" fillId="0" borderId="100" xfId="0" applyNumberFormat="1" applyFont="1" applyBorder="1" applyAlignment="1">
      <alignment vertical="center" shrinkToFit="1"/>
    </xf>
    <xf numFmtId="185" fontId="0" fillId="0" borderId="57" xfId="0" applyNumberFormat="1" applyFont="1" applyBorder="1" applyAlignment="1">
      <alignment horizontal="center" vertical="center"/>
    </xf>
    <xf numFmtId="181" fontId="0" fillId="4" borderId="29" xfId="0" applyNumberFormat="1" applyFont="1" applyFill="1" applyBorder="1" applyAlignment="1">
      <alignment horizontal="right" vertical="center"/>
    </xf>
    <xf numFmtId="181" fontId="0" fillId="7" borderId="28" xfId="0" applyNumberFormat="1" applyFont="1" applyFill="1" applyBorder="1" applyAlignment="1">
      <alignment horizontal="right" vertical="center"/>
    </xf>
    <xf numFmtId="181" fontId="0" fillId="7" borderId="30" xfId="1" applyNumberFormat="1" applyFont="1" applyFill="1" applyBorder="1" applyAlignment="1">
      <alignment horizontal="right" vertical="center"/>
    </xf>
    <xf numFmtId="181" fontId="0" fillId="0" borderId="27" xfId="0" applyNumberFormat="1" applyFont="1" applyBorder="1" applyAlignment="1">
      <alignment vertical="center"/>
    </xf>
    <xf numFmtId="181" fontId="0" fillId="0" borderId="135" xfId="0" applyNumberFormat="1" applyFont="1" applyBorder="1" applyAlignment="1">
      <alignment vertical="center"/>
    </xf>
    <xf numFmtId="181" fontId="0" fillId="5" borderId="27" xfId="0" applyNumberFormat="1" applyFont="1" applyFill="1" applyBorder="1" applyAlignment="1">
      <alignment vertical="center"/>
    </xf>
    <xf numFmtId="181" fontId="0" fillId="3" borderId="16" xfId="1" applyNumberFormat="1" applyFont="1" applyFill="1" applyBorder="1" applyAlignment="1">
      <alignment horizontal="right" vertical="center"/>
    </xf>
    <xf numFmtId="181" fontId="0" fillId="0" borderId="27" xfId="0" applyNumberFormat="1" applyFont="1" applyBorder="1" applyAlignment="1">
      <alignment horizontal="right" vertical="center"/>
    </xf>
    <xf numFmtId="182" fontId="0" fillId="3" borderId="16" xfId="1" applyNumberFormat="1" applyFont="1" applyFill="1" applyBorder="1" applyAlignment="1">
      <alignment horizontal="right" vertical="center"/>
    </xf>
    <xf numFmtId="181" fontId="0" fillId="3" borderId="35" xfId="1" applyNumberFormat="1" applyFont="1" applyFill="1" applyBorder="1" applyAlignment="1">
      <alignment horizontal="right" vertical="center"/>
    </xf>
    <xf numFmtId="181" fontId="0" fillId="0" borderId="27" xfId="0" applyNumberFormat="1" applyFont="1" applyFill="1" applyBorder="1" applyAlignment="1">
      <alignment horizontal="right" vertical="center"/>
    </xf>
    <xf numFmtId="177" fontId="0" fillId="0" borderId="100" xfId="3" applyNumberFormat="1" applyFont="1" applyFill="1" applyBorder="1" applyAlignment="1">
      <alignment vertical="center" shrinkToFit="1"/>
    </xf>
    <xf numFmtId="176" fontId="4" fillId="0" borderId="143" xfId="0" applyNumberFormat="1" applyFont="1" applyBorder="1" applyAlignment="1">
      <alignment horizontal="left" vertical="center" wrapText="1"/>
    </xf>
    <xf numFmtId="176" fontId="0" fillId="0" borderId="11" xfId="0" applyNumberFormat="1" applyFont="1" applyBorder="1" applyAlignment="1">
      <alignment vertical="center" shrinkToFit="1"/>
    </xf>
    <xf numFmtId="176" fontId="0" fillId="0" borderId="52" xfId="0" applyNumberFormat="1" applyFont="1" applyBorder="1" applyAlignment="1">
      <alignment vertical="center" shrinkToFit="1"/>
    </xf>
    <xf numFmtId="176" fontId="0" fillId="0" borderId="51" xfId="0" applyNumberFormat="1" applyFont="1" applyBorder="1" applyAlignment="1">
      <alignment horizontal="center" vertical="center" shrinkToFit="1"/>
    </xf>
    <xf numFmtId="176" fontId="0" fillId="0" borderId="3" xfId="0" applyNumberFormat="1" applyFont="1" applyBorder="1" applyAlignment="1">
      <alignment horizontal="center" vertical="center" shrinkToFit="1"/>
    </xf>
    <xf numFmtId="176" fontId="0" fillId="0" borderId="144" xfId="0" applyNumberFormat="1" applyFont="1" applyBorder="1" applyAlignment="1">
      <alignment horizontal="center" vertical="center" shrinkToFit="1"/>
    </xf>
    <xf numFmtId="176" fontId="0" fillId="0" borderId="145" xfId="0" applyNumberFormat="1" applyFont="1" applyBorder="1" applyAlignment="1">
      <alignment horizontal="center" vertical="center" shrinkToFit="1"/>
    </xf>
    <xf numFmtId="176" fontId="5" fillId="0" borderId="2" xfId="0" applyNumberFormat="1" applyFont="1" applyBorder="1" applyAlignment="1">
      <alignment horizontal="center" vertical="center" wrapText="1" shrinkToFit="1"/>
    </xf>
    <xf numFmtId="176" fontId="0" fillId="2" borderId="2" xfId="0" applyNumberFormat="1" applyFont="1" applyFill="1" applyBorder="1" applyAlignment="1">
      <alignment vertical="center" shrinkToFit="1"/>
    </xf>
    <xf numFmtId="176" fontId="0" fillId="0" borderId="52" xfId="0" applyNumberFormat="1" applyFont="1" applyFill="1" applyBorder="1" applyAlignment="1">
      <alignment vertical="center" shrinkToFit="1"/>
    </xf>
    <xf numFmtId="179" fontId="9" fillId="5" borderId="91" xfId="0" applyNumberFormat="1" applyFont="1" applyFill="1" applyBorder="1" applyAlignment="1">
      <alignment horizontal="center" vertical="center" shrinkToFit="1"/>
    </xf>
    <xf numFmtId="177" fontId="0" fillId="5" borderId="67" xfId="0" applyNumberFormat="1" applyFont="1" applyFill="1" applyBorder="1" applyAlignment="1">
      <alignment vertical="center"/>
    </xf>
    <xf numFmtId="177" fontId="0" fillId="5" borderId="100" xfId="0" applyNumberFormat="1" applyFont="1" applyFill="1" applyBorder="1" applyAlignment="1">
      <alignment vertical="center"/>
    </xf>
    <xf numFmtId="176" fontId="0" fillId="5" borderId="11" xfId="0" applyNumberFormat="1" applyFont="1" applyFill="1" applyBorder="1" applyAlignment="1">
      <alignment vertical="center" shrinkToFit="1"/>
    </xf>
    <xf numFmtId="176" fontId="0" fillId="5" borderId="52" xfId="0" applyNumberFormat="1" applyFont="1" applyFill="1" applyBorder="1" applyAlignment="1">
      <alignment vertical="center" shrinkToFit="1"/>
    </xf>
    <xf numFmtId="176" fontId="0" fillId="0" borderId="55" xfId="0" applyNumberFormat="1" applyFont="1" applyFill="1" applyBorder="1" applyAlignment="1">
      <alignment vertical="center" shrinkToFit="1"/>
    </xf>
    <xf numFmtId="176" fontId="1" fillId="0" borderId="0" xfId="11" applyNumberFormat="1" applyFont="1" applyBorder="1" applyAlignment="1">
      <alignment vertical="center"/>
    </xf>
    <xf numFmtId="176" fontId="1" fillId="0" borderId="0" xfId="11" applyNumberFormat="1" applyFont="1" applyBorder="1" applyAlignment="1">
      <alignment horizontal="right" vertical="center"/>
    </xf>
    <xf numFmtId="179" fontId="1" fillId="0" borderId="0" xfId="11" applyNumberFormat="1" applyFont="1" applyBorder="1" applyAlignment="1">
      <alignment horizontal="right" vertical="center"/>
    </xf>
    <xf numFmtId="176" fontId="0" fillId="0" borderId="16" xfId="11" applyNumberFormat="1" applyFont="1" applyFill="1" applyBorder="1">
      <alignment vertical="center"/>
    </xf>
    <xf numFmtId="176" fontId="1" fillId="0" borderId="16" xfId="11" applyNumberFormat="1" applyFont="1" applyFill="1" applyBorder="1" applyAlignment="1">
      <alignment horizontal="right" vertical="center"/>
    </xf>
    <xf numFmtId="176" fontId="1" fillId="0" borderId="16" xfId="11" applyNumberFormat="1" applyFont="1" applyBorder="1" applyAlignment="1">
      <alignment horizontal="right" vertical="center"/>
    </xf>
    <xf numFmtId="176" fontId="1" fillId="0" borderId="16" xfId="11" applyNumberFormat="1" applyFont="1" applyBorder="1" applyAlignment="1">
      <alignment horizontal="right"/>
    </xf>
    <xf numFmtId="176" fontId="1" fillId="0" borderId="0" xfId="11" applyNumberFormat="1">
      <alignment vertical="center"/>
    </xf>
    <xf numFmtId="179" fontId="1" fillId="0" borderId="0" xfId="11" applyNumberFormat="1">
      <alignment vertical="center"/>
    </xf>
    <xf numFmtId="176" fontId="1" fillId="7" borderId="100" xfId="11" applyNumberFormat="1" applyFont="1" applyFill="1" applyBorder="1" applyAlignment="1">
      <alignment horizontal="center"/>
    </xf>
    <xf numFmtId="177" fontId="0" fillId="0" borderId="103" xfId="0" applyNumberFormat="1" applyFont="1" applyBorder="1" applyAlignment="1">
      <alignment horizontal="left" vertical="center"/>
    </xf>
    <xf numFmtId="177" fontId="1" fillId="0" borderId="100" xfId="0" applyNumberFormat="1" applyFont="1" applyBorder="1">
      <alignment vertical="center"/>
    </xf>
    <xf numFmtId="177" fontId="1" fillId="0" borderId="100" xfId="0" applyNumberFormat="1" applyFont="1" applyBorder="1" applyAlignment="1">
      <alignment vertical="center"/>
    </xf>
    <xf numFmtId="177" fontId="1" fillId="0" borderId="146" xfId="0" applyNumberFormat="1" applyFont="1" applyBorder="1" applyAlignment="1">
      <alignment vertical="center"/>
    </xf>
    <xf numFmtId="177" fontId="1" fillId="0" borderId="103" xfId="0" applyNumberFormat="1" applyFont="1" applyBorder="1" applyAlignment="1">
      <alignment vertical="center"/>
    </xf>
    <xf numFmtId="176" fontId="1" fillId="0" borderId="100" xfId="11" applyNumberFormat="1" applyFont="1" applyFill="1" applyBorder="1" applyAlignment="1">
      <alignment horizontal="center"/>
    </xf>
    <xf numFmtId="176" fontId="1" fillId="0" borderId="48" xfId="11" applyNumberFormat="1" applyBorder="1">
      <alignment vertical="center"/>
    </xf>
    <xf numFmtId="177" fontId="1" fillId="0" borderId="71" xfId="0" applyNumberFormat="1" applyFont="1" applyBorder="1">
      <alignment vertical="center"/>
    </xf>
    <xf numFmtId="177" fontId="1" fillId="4" borderId="0" xfId="0" applyNumberFormat="1" applyFont="1" applyFill="1" applyBorder="1" applyAlignment="1">
      <alignment horizontal="center" vertical="center"/>
    </xf>
    <xf numFmtId="177" fontId="1" fillId="4" borderId="5" xfId="0" applyNumberFormat="1" applyFont="1" applyFill="1" applyBorder="1">
      <alignment vertical="center"/>
    </xf>
    <xf numFmtId="177" fontId="1" fillId="4" borderId="5" xfId="0" applyNumberFormat="1" applyFont="1" applyFill="1" applyBorder="1" applyAlignment="1">
      <alignment vertical="center"/>
    </xf>
    <xf numFmtId="177" fontId="1" fillId="4" borderId="30" xfId="0" applyNumberFormat="1" applyFont="1" applyFill="1" applyBorder="1" applyAlignment="1">
      <alignment vertical="center"/>
    </xf>
    <xf numFmtId="177" fontId="1" fillId="4" borderId="0" xfId="0" applyNumberFormat="1" applyFont="1" applyFill="1" applyBorder="1" applyAlignment="1">
      <alignment vertical="center"/>
    </xf>
    <xf numFmtId="176" fontId="1" fillId="4" borderId="147" xfId="11" applyNumberFormat="1" applyFill="1" applyBorder="1">
      <alignment vertical="center"/>
    </xf>
    <xf numFmtId="177" fontId="1" fillId="0" borderId="103" xfId="0" applyNumberFormat="1" applyFont="1" applyBorder="1" applyAlignment="1">
      <alignment horizontal="left" vertical="center"/>
    </xf>
    <xf numFmtId="177" fontId="1" fillId="0" borderId="113" xfId="0" applyNumberFormat="1" applyFont="1" applyBorder="1" applyAlignment="1">
      <alignment vertical="center"/>
    </xf>
    <xf numFmtId="177" fontId="0" fillId="0" borderId="148" xfId="0" applyNumberFormat="1" applyBorder="1" applyAlignment="1">
      <alignment vertical="center"/>
    </xf>
    <xf numFmtId="177" fontId="0" fillId="0" borderId="16" xfId="0" applyNumberFormat="1" applyBorder="1" applyAlignment="1">
      <alignment vertical="center"/>
    </xf>
    <xf numFmtId="176" fontId="1" fillId="0" borderId="117" xfId="11" applyNumberFormat="1" applyBorder="1">
      <alignment vertical="center"/>
    </xf>
    <xf numFmtId="177" fontId="1" fillId="4" borderId="34" xfId="0" applyNumberFormat="1" applyFont="1" applyFill="1" applyBorder="1" applyAlignment="1">
      <alignment horizontal="center" vertical="center"/>
    </xf>
    <xf numFmtId="177" fontId="1" fillId="4" borderId="150" xfId="0" applyNumberFormat="1" applyFont="1" applyFill="1" applyBorder="1">
      <alignment vertical="center"/>
    </xf>
    <xf numFmtId="177" fontId="1" fillId="4" borderId="150" xfId="0" applyNumberFormat="1" applyFont="1" applyFill="1" applyBorder="1" applyAlignment="1">
      <alignment vertical="center"/>
    </xf>
    <xf numFmtId="177" fontId="1" fillId="4" borderId="35" xfId="0" applyNumberFormat="1" applyFont="1" applyFill="1" applyBorder="1" applyAlignment="1">
      <alignment vertical="center"/>
    </xf>
    <xf numFmtId="177" fontId="1" fillId="4" borderId="33" xfId="0" applyNumberFormat="1" applyFont="1" applyFill="1" applyBorder="1" applyAlignment="1">
      <alignment vertical="center"/>
    </xf>
    <xf numFmtId="176" fontId="1" fillId="4" borderId="46" xfId="11" applyNumberFormat="1" applyFill="1" applyBorder="1">
      <alignment vertical="center"/>
    </xf>
    <xf numFmtId="177" fontId="1" fillId="0" borderId="32" xfId="0" applyNumberFormat="1" applyFont="1" applyBorder="1">
      <alignment vertical="center"/>
    </xf>
    <xf numFmtId="177" fontId="1" fillId="4" borderId="73" xfId="0" applyNumberFormat="1" applyFont="1" applyFill="1" applyBorder="1" applyAlignment="1">
      <alignment horizontal="center" vertical="center"/>
    </xf>
    <xf numFmtId="177" fontId="1" fillId="4" borderId="101" xfId="0" applyNumberFormat="1" applyFont="1" applyFill="1" applyBorder="1">
      <alignment vertical="center"/>
    </xf>
    <xf numFmtId="177" fontId="1" fillId="4" borderId="101" xfId="0" applyNumberFormat="1" applyFont="1" applyFill="1" applyBorder="1" applyAlignment="1">
      <alignment vertical="center"/>
    </xf>
    <xf numFmtId="177" fontId="1" fillId="4" borderId="57" xfId="0" applyNumberFormat="1" applyFont="1" applyFill="1" applyBorder="1" applyAlignment="1">
      <alignment vertical="center"/>
    </xf>
    <xf numFmtId="177" fontId="1" fillId="4" borderId="73" xfId="0" applyNumberFormat="1" applyFont="1" applyFill="1" applyBorder="1" applyAlignment="1">
      <alignment vertical="center"/>
    </xf>
    <xf numFmtId="176" fontId="1" fillId="4" borderId="151" xfId="11" applyNumberFormat="1" applyFill="1" applyBorder="1">
      <alignment vertical="center"/>
    </xf>
    <xf numFmtId="176" fontId="1" fillId="8" borderId="16" xfId="11" applyNumberFormat="1" applyFont="1" applyFill="1" applyBorder="1" applyAlignment="1">
      <alignment horizontal="right" vertical="center"/>
    </xf>
    <xf numFmtId="176" fontId="0" fillId="0" borderId="16" xfId="11" applyNumberFormat="1" applyFont="1" applyBorder="1">
      <alignment vertical="center"/>
    </xf>
    <xf numFmtId="186" fontId="1" fillId="7" borderId="16" xfId="11" applyNumberFormat="1" applyFont="1" applyFill="1" applyBorder="1" applyAlignment="1">
      <alignment horizontal="right"/>
    </xf>
    <xf numFmtId="176" fontId="1" fillId="8" borderId="16" xfId="11" applyNumberFormat="1" applyFont="1" applyFill="1" applyBorder="1" applyAlignment="1">
      <alignment horizontal="right"/>
    </xf>
    <xf numFmtId="176" fontId="0" fillId="0" borderId="16" xfId="11" applyNumberFormat="1" applyFont="1" applyFill="1" applyBorder="1" applyAlignment="1">
      <alignment vertical="center" shrinkToFit="1"/>
    </xf>
    <xf numFmtId="176" fontId="1" fillId="0" borderId="36" xfId="11" applyNumberFormat="1" applyFont="1" applyBorder="1" applyAlignment="1">
      <alignment horizontal="right" vertical="center"/>
    </xf>
    <xf numFmtId="176" fontId="1" fillId="0" borderId="44" xfId="11" applyNumberFormat="1" applyFont="1" applyFill="1" applyBorder="1" applyAlignment="1">
      <alignment horizontal="right" vertical="center"/>
    </xf>
    <xf numFmtId="176" fontId="0" fillId="0" borderId="71" xfId="11" applyNumberFormat="1" applyFont="1" applyBorder="1" applyAlignment="1">
      <alignment horizontal="center" vertical="center"/>
    </xf>
    <xf numFmtId="176" fontId="1" fillId="0" borderId="71" xfId="11" applyNumberFormat="1" applyFont="1" applyBorder="1" applyAlignment="1">
      <alignment horizontal="center" vertical="center"/>
    </xf>
    <xf numFmtId="176" fontId="1" fillId="0" borderId="149" xfId="11" applyNumberFormat="1" applyFont="1" applyBorder="1" applyAlignment="1">
      <alignment horizontal="center" vertical="center"/>
    </xf>
    <xf numFmtId="176" fontId="1" fillId="4" borderId="35" xfId="11" applyNumberFormat="1" applyFont="1" applyFill="1" applyBorder="1" applyAlignment="1">
      <alignment horizontal="center" vertical="center"/>
    </xf>
    <xf numFmtId="176" fontId="1" fillId="4" borderId="35" xfId="11" applyNumberFormat="1" applyFont="1" applyFill="1" applyBorder="1" applyAlignment="1">
      <alignment horizontal="right" vertical="center"/>
    </xf>
    <xf numFmtId="176" fontId="1" fillId="8" borderId="35" xfId="11" applyNumberFormat="1" applyFont="1" applyFill="1" applyBorder="1" applyAlignment="1">
      <alignment horizontal="right" vertical="center"/>
    </xf>
    <xf numFmtId="176" fontId="1" fillId="4" borderId="46" xfId="11" applyNumberFormat="1" applyFont="1" applyFill="1" applyBorder="1" applyAlignment="1">
      <alignment horizontal="right" vertical="center"/>
    </xf>
    <xf numFmtId="186" fontId="1" fillId="7" borderId="35" xfId="11" applyNumberFormat="1" applyFont="1" applyFill="1" applyBorder="1" applyAlignment="1">
      <alignment horizontal="right"/>
    </xf>
    <xf numFmtId="186" fontId="1" fillId="4" borderId="35" xfId="11" applyNumberFormat="1" applyFont="1" applyFill="1" applyBorder="1" applyAlignment="1">
      <alignment horizontal="right"/>
    </xf>
    <xf numFmtId="177" fontId="1" fillId="0" borderId="120" xfId="0" applyNumberFormat="1" applyFont="1" applyBorder="1" applyAlignment="1">
      <alignment vertical="center"/>
    </xf>
    <xf numFmtId="177" fontId="1" fillId="4" borderId="34" xfId="0" applyNumberFormat="1" applyFont="1" applyFill="1" applyBorder="1" applyAlignment="1">
      <alignment vertical="center"/>
    </xf>
    <xf numFmtId="176" fontId="0" fillId="0" borderId="112" xfId="11" applyNumberFormat="1" applyFont="1" applyBorder="1">
      <alignment vertical="center"/>
    </xf>
    <xf numFmtId="176" fontId="1" fillId="0" borderId="112" xfId="11" applyNumberFormat="1" applyFont="1" applyBorder="1" applyAlignment="1">
      <alignment horizontal="right" vertical="center"/>
    </xf>
    <xf numFmtId="176" fontId="1" fillId="8" borderId="112" xfId="11" applyNumberFormat="1" applyFont="1" applyFill="1" applyBorder="1" applyAlignment="1">
      <alignment horizontal="right" vertical="center"/>
    </xf>
    <xf numFmtId="176" fontId="1" fillId="0" borderId="30" xfId="11" applyNumberFormat="1" applyFont="1" applyBorder="1" applyAlignment="1">
      <alignment horizontal="right" vertical="center"/>
    </xf>
    <xf numFmtId="176" fontId="1" fillId="0" borderId="112" xfId="11" applyNumberFormat="1" applyFont="1" applyBorder="1" applyAlignment="1">
      <alignment horizontal="right"/>
    </xf>
    <xf numFmtId="186" fontId="1" fillId="7" borderId="112" xfId="11" applyNumberFormat="1" applyFont="1" applyFill="1" applyBorder="1" applyAlignment="1">
      <alignment horizontal="right"/>
    </xf>
    <xf numFmtId="176" fontId="1" fillId="0" borderId="117" xfId="11" applyNumberFormat="1" applyFont="1" applyFill="1" applyBorder="1" applyAlignment="1">
      <alignment horizontal="right" vertical="center"/>
    </xf>
    <xf numFmtId="176" fontId="1" fillId="4" borderId="57" xfId="11" applyNumberFormat="1" applyFont="1" applyFill="1" applyBorder="1" applyAlignment="1">
      <alignment horizontal="center" vertical="center"/>
    </xf>
    <xf numFmtId="176" fontId="1" fillId="4" borderId="57" xfId="11" applyNumberFormat="1" applyFont="1" applyFill="1" applyBorder="1" applyAlignment="1">
      <alignment horizontal="right" vertical="center"/>
    </xf>
    <xf numFmtId="176" fontId="1" fillId="8" borderId="57" xfId="11" applyNumberFormat="1" applyFont="1" applyFill="1" applyBorder="1" applyAlignment="1">
      <alignment horizontal="right" vertical="center"/>
    </xf>
    <xf numFmtId="176" fontId="1" fillId="4" borderId="151" xfId="11" applyNumberFormat="1" applyFont="1" applyFill="1" applyBorder="1" applyAlignment="1">
      <alignment horizontal="right" vertical="center"/>
    </xf>
    <xf numFmtId="176" fontId="0" fillId="0" borderId="149" xfId="11" applyNumberFormat="1" applyFont="1" applyBorder="1" applyAlignment="1">
      <alignment horizontal="center" vertical="center"/>
    </xf>
    <xf numFmtId="183" fontId="0" fillId="0" borderId="100" xfId="0" applyNumberFormat="1" applyFont="1" applyBorder="1" applyAlignment="1">
      <alignment vertical="center" shrinkToFit="1"/>
    </xf>
    <xf numFmtId="176" fontId="0" fillId="5" borderId="0" xfId="0" applyNumberFormat="1" applyFont="1" applyFill="1" applyAlignment="1">
      <alignment vertical="center"/>
    </xf>
    <xf numFmtId="177" fontId="0" fillId="5" borderId="0" xfId="3" applyNumberFormat="1" applyFont="1" applyFill="1" applyBorder="1" applyAlignment="1">
      <alignment vertical="center"/>
    </xf>
    <xf numFmtId="176" fontId="0" fillId="5" borderId="0" xfId="0" applyNumberFormat="1" applyFill="1" applyBorder="1" applyAlignment="1">
      <alignment vertical="center"/>
    </xf>
    <xf numFmtId="0" fontId="0" fillId="0" borderId="67" xfId="2" applyFont="1" applyBorder="1" applyAlignment="1">
      <alignment horizontal="center" vertical="center" wrapText="1"/>
    </xf>
    <xf numFmtId="0" fontId="0" fillId="0" borderId="67" xfId="2" applyFont="1" applyBorder="1" applyAlignment="1">
      <alignment vertical="center" wrapText="1"/>
    </xf>
    <xf numFmtId="0" fontId="0" fillId="0" borderId="67" xfId="2" applyFont="1" applyBorder="1" applyAlignment="1">
      <alignment horizontal="left" vertical="center" wrapText="1"/>
    </xf>
    <xf numFmtId="0" fontId="1" fillId="0" borderId="67" xfId="2" applyFont="1" applyBorder="1" applyAlignment="1">
      <alignment horizontal="left" vertical="center" wrapText="1"/>
    </xf>
    <xf numFmtId="0" fontId="1" fillId="0" borderId="55" xfId="2" applyFont="1" applyBorder="1" applyAlignment="1">
      <alignment horizontal="left" vertical="center" wrapText="1"/>
    </xf>
    <xf numFmtId="176" fontId="0" fillId="0" borderId="100" xfId="0" applyNumberFormat="1" applyFont="1" applyBorder="1" applyAlignment="1">
      <alignment horizontal="center" vertical="center"/>
    </xf>
    <xf numFmtId="176" fontId="0" fillId="0" borderId="100" xfId="0" applyNumberFormat="1" applyFont="1" applyBorder="1" applyAlignment="1">
      <alignment vertical="center"/>
    </xf>
    <xf numFmtId="176" fontId="0" fillId="0" borderId="103" xfId="0" applyNumberFormat="1" applyFont="1" applyBorder="1" applyAlignment="1">
      <alignment vertical="center"/>
    </xf>
    <xf numFmtId="176" fontId="0" fillId="0" borderId="104" xfId="0" applyNumberFormat="1" applyFont="1" applyBorder="1" applyAlignment="1">
      <alignment vertical="center"/>
    </xf>
    <xf numFmtId="181" fontId="16" fillId="0" borderId="54" xfId="0" applyNumberFormat="1" applyFont="1" applyBorder="1">
      <alignment vertical="center"/>
    </xf>
    <xf numFmtId="176" fontId="16" fillId="0" borderId="120" xfId="0" applyNumberFormat="1" applyFont="1" applyBorder="1">
      <alignment vertical="center"/>
    </xf>
    <xf numFmtId="181" fontId="16" fillId="0" borderId="144" xfId="0" applyNumberFormat="1" applyFont="1" applyBorder="1">
      <alignment vertical="center"/>
    </xf>
    <xf numFmtId="176" fontId="16" fillId="0" borderId="103" xfId="0" applyNumberFormat="1" applyFont="1" applyBorder="1">
      <alignment vertical="center"/>
    </xf>
    <xf numFmtId="181" fontId="16" fillId="0" borderId="144" xfId="0" applyNumberFormat="1" applyFont="1" applyBorder="1" applyAlignment="1">
      <alignment vertical="center"/>
    </xf>
    <xf numFmtId="176" fontId="16" fillId="0" borderId="103" xfId="0" applyNumberFormat="1" applyFont="1" applyBorder="1" applyAlignment="1">
      <alignment vertical="center"/>
    </xf>
    <xf numFmtId="179" fontId="0" fillId="0" borderId="103" xfId="0" applyNumberFormat="1" applyFont="1" applyBorder="1" applyAlignment="1">
      <alignment vertical="center" shrinkToFit="1"/>
    </xf>
    <xf numFmtId="181" fontId="0" fillId="0" borderId="36" xfId="0" applyNumberFormat="1" applyFont="1" applyBorder="1" applyAlignment="1">
      <alignment horizontal="right" vertical="center"/>
    </xf>
    <xf numFmtId="176" fontId="0" fillId="10" borderId="1" xfId="0" applyNumberFormat="1" applyFont="1" applyFill="1" applyBorder="1" applyAlignment="1">
      <alignment vertical="center" shrinkToFit="1"/>
    </xf>
    <xf numFmtId="9" fontId="0" fillId="0" borderId="100" xfId="4" applyFont="1" applyBorder="1" applyAlignment="1">
      <alignment vertical="center" shrinkToFit="1"/>
    </xf>
    <xf numFmtId="179" fontId="0" fillId="10" borderId="1" xfId="0" applyNumberFormat="1" applyFont="1" applyFill="1" applyBorder="1" applyAlignment="1">
      <alignment vertical="center" shrinkToFit="1"/>
    </xf>
    <xf numFmtId="176" fontId="0" fillId="10" borderId="2" xfId="0" applyNumberFormat="1" applyFont="1" applyFill="1" applyBorder="1" applyAlignment="1">
      <alignment vertical="center" shrinkToFit="1"/>
    </xf>
    <xf numFmtId="0" fontId="0" fillId="0" borderId="27" xfId="0" applyFont="1" applyFill="1" applyBorder="1" applyAlignment="1">
      <alignment vertical="center"/>
    </xf>
    <xf numFmtId="181" fontId="0" fillId="11" borderId="36" xfId="0" applyNumberFormat="1" applyFont="1" applyFill="1" applyBorder="1" applyAlignment="1">
      <alignment horizontal="right" vertical="center"/>
    </xf>
    <xf numFmtId="177" fontId="0" fillId="0" borderId="162" xfId="3" applyNumberFormat="1" applyFont="1" applyBorder="1" applyAlignment="1">
      <alignment horizontal="center" vertical="center" shrinkToFit="1"/>
    </xf>
    <xf numFmtId="177" fontId="0" fillId="0" borderId="163" xfId="0" applyNumberFormat="1" applyFont="1" applyBorder="1" applyAlignment="1">
      <alignment horizontal="center" vertical="center" shrinkToFit="1"/>
    </xf>
    <xf numFmtId="176" fontId="0" fillId="0" borderId="5" xfId="0" applyNumberFormat="1" applyFont="1" applyBorder="1" applyAlignment="1">
      <alignment horizontal="center" vertical="center"/>
    </xf>
    <xf numFmtId="176" fontId="0" fillId="0" borderId="164" xfId="0" applyNumberFormat="1" applyFont="1" applyBorder="1" applyAlignment="1">
      <alignment horizontal="center" vertical="center"/>
    </xf>
    <xf numFmtId="176" fontId="0" fillId="0" borderId="165" xfId="0" applyNumberFormat="1" applyFont="1" applyBorder="1" applyAlignment="1">
      <alignment horizontal="center" vertical="center"/>
    </xf>
    <xf numFmtId="176" fontId="0" fillId="0" borderId="0" xfId="0" applyNumberFormat="1" applyFont="1" applyBorder="1" applyAlignment="1">
      <alignment horizontal="center" vertical="center"/>
    </xf>
    <xf numFmtId="0" fontId="0" fillId="0" borderId="16" xfId="0" applyBorder="1">
      <alignment vertical="center"/>
    </xf>
    <xf numFmtId="181" fontId="0" fillId="0" borderId="27" xfId="0" applyNumberFormat="1" applyFont="1" applyBorder="1" applyAlignment="1">
      <alignment vertical="center"/>
    </xf>
    <xf numFmtId="0" fontId="0" fillId="9" borderId="16" xfId="0" applyFill="1" applyBorder="1">
      <alignment vertical="center"/>
    </xf>
    <xf numFmtId="176" fontId="0" fillId="0" borderId="173" xfId="0" applyNumberFormat="1" applyFont="1" applyBorder="1" applyAlignment="1">
      <alignment vertical="center"/>
    </xf>
    <xf numFmtId="176" fontId="0" fillId="9" borderId="100" xfId="0" applyNumberFormat="1" applyFill="1" applyBorder="1" applyAlignment="1">
      <alignment vertical="center"/>
    </xf>
    <xf numFmtId="0" fontId="0" fillId="9" borderId="36" xfId="0" applyFill="1" applyBorder="1">
      <alignment vertical="center"/>
    </xf>
    <xf numFmtId="0" fontId="0" fillId="0" borderId="38" xfId="0" applyBorder="1">
      <alignment vertical="center"/>
    </xf>
    <xf numFmtId="187" fontId="0" fillId="0" borderId="7" xfId="0" applyNumberFormat="1" applyFont="1" applyBorder="1" applyAlignment="1">
      <alignment vertical="center" shrinkToFit="1"/>
    </xf>
    <xf numFmtId="176" fontId="0" fillId="0" borderId="169" xfId="0" applyNumberFormat="1" applyFont="1" applyBorder="1" applyAlignment="1">
      <alignment horizontal="center" vertical="center" shrinkToFit="1"/>
    </xf>
    <xf numFmtId="176" fontId="0" fillId="0" borderId="176" xfId="0" applyNumberFormat="1" applyFont="1" applyBorder="1" applyAlignment="1">
      <alignment horizontal="center" vertical="center" shrinkToFit="1"/>
    </xf>
    <xf numFmtId="176" fontId="0" fillId="0" borderId="178" xfId="0" applyNumberFormat="1" applyFont="1" applyBorder="1" applyAlignment="1">
      <alignment vertical="center" shrinkToFit="1"/>
    </xf>
    <xf numFmtId="176" fontId="0" fillId="0" borderId="179" xfId="0" applyNumberFormat="1" applyFont="1" applyBorder="1" applyAlignment="1">
      <alignment horizontal="center" vertical="center" shrinkToFit="1"/>
    </xf>
    <xf numFmtId="179" fontId="9" fillId="5" borderId="161" xfId="0" applyNumberFormat="1" applyFont="1" applyFill="1" applyBorder="1" applyAlignment="1">
      <alignment horizontal="center" vertical="center" shrinkToFit="1"/>
    </xf>
    <xf numFmtId="179" fontId="0" fillId="0" borderId="161" xfId="0" applyNumberFormat="1" applyFont="1" applyBorder="1" applyAlignment="1">
      <alignment horizontal="center" vertical="center" shrinkToFit="1"/>
    </xf>
    <xf numFmtId="177" fontId="0" fillId="0" borderId="178" xfId="0" applyNumberFormat="1" applyFont="1" applyBorder="1" applyAlignment="1">
      <alignment horizontal="center" vertical="center" shrinkToFit="1"/>
    </xf>
    <xf numFmtId="177" fontId="0" fillId="0" borderId="179" xfId="0" applyNumberFormat="1" applyFont="1" applyBorder="1" applyAlignment="1">
      <alignment horizontal="center" vertical="center" shrinkToFit="1"/>
    </xf>
    <xf numFmtId="177" fontId="0" fillId="0" borderId="176" xfId="0" applyNumberFormat="1" applyFont="1" applyBorder="1" applyAlignment="1">
      <alignment horizontal="center" vertical="center" shrinkToFit="1"/>
    </xf>
    <xf numFmtId="176" fontId="0" fillId="0" borderId="181" xfId="11" applyNumberFormat="1" applyFont="1" applyFill="1" applyBorder="1">
      <alignment vertical="center"/>
    </xf>
    <xf numFmtId="176" fontId="1" fillId="0" borderId="181" xfId="11" applyNumberFormat="1" applyFont="1" applyFill="1" applyBorder="1" applyAlignment="1">
      <alignment horizontal="right" vertical="center"/>
    </xf>
    <xf numFmtId="176" fontId="1" fillId="8" borderId="181" xfId="11" applyNumberFormat="1" applyFont="1" applyFill="1" applyBorder="1" applyAlignment="1">
      <alignment horizontal="right" vertical="center"/>
    </xf>
    <xf numFmtId="176" fontId="1" fillId="0" borderId="181" xfId="11" applyNumberFormat="1" applyFont="1" applyBorder="1" applyAlignment="1">
      <alignment horizontal="right" vertical="center"/>
    </xf>
    <xf numFmtId="176" fontId="1" fillId="0" borderId="181" xfId="11" applyNumberFormat="1" applyFont="1" applyBorder="1" applyAlignment="1">
      <alignment horizontal="right"/>
    </xf>
    <xf numFmtId="186" fontId="1" fillId="7" borderId="181" xfId="11" applyNumberFormat="1" applyFont="1" applyFill="1" applyBorder="1" applyAlignment="1">
      <alignment horizontal="right"/>
    </xf>
    <xf numFmtId="176" fontId="1" fillId="0" borderId="163" xfId="11" applyNumberFormat="1" applyFont="1" applyFill="1" applyBorder="1" applyAlignment="1">
      <alignment horizontal="right" vertical="center"/>
    </xf>
    <xf numFmtId="176" fontId="0" fillId="0" borderId="100" xfId="0" applyNumberFormat="1" applyFont="1" applyBorder="1" applyAlignment="1">
      <alignment horizontal="center" vertical="center" shrinkToFit="1"/>
    </xf>
    <xf numFmtId="177" fontId="0" fillId="2" borderId="114" xfId="0" applyNumberFormat="1" applyFont="1" applyFill="1" applyBorder="1" applyAlignment="1">
      <alignment vertical="center" shrinkToFit="1"/>
    </xf>
    <xf numFmtId="177" fontId="0" fillId="2" borderId="116" xfId="0" applyNumberFormat="1" applyFont="1" applyFill="1" applyBorder="1" applyAlignment="1">
      <alignment vertical="center" shrinkToFit="1"/>
    </xf>
    <xf numFmtId="176" fontId="1" fillId="8" borderId="181" xfId="11" applyNumberFormat="1" applyFont="1" applyFill="1" applyBorder="1" applyAlignment="1">
      <alignment horizontal="right"/>
    </xf>
    <xf numFmtId="176" fontId="1" fillId="0" borderId="181" xfId="11" applyNumberFormat="1" applyFont="1" applyFill="1" applyBorder="1" applyAlignment="1">
      <alignment horizontal="right"/>
    </xf>
    <xf numFmtId="186" fontId="0" fillId="0" borderId="100" xfId="0" applyNumberFormat="1" applyFont="1" applyBorder="1" applyAlignment="1">
      <alignment vertical="center" shrinkToFit="1"/>
    </xf>
    <xf numFmtId="183" fontId="0" fillId="6" borderId="115" xfId="0" applyNumberFormat="1" applyFont="1" applyFill="1" applyBorder="1" applyAlignment="1">
      <alignment vertical="center" shrinkToFit="1"/>
    </xf>
    <xf numFmtId="176" fontId="0" fillId="6" borderId="116" xfId="0" applyNumberFormat="1" applyFont="1" applyFill="1" applyBorder="1" applyAlignment="1">
      <alignment vertical="center" shrinkToFit="1"/>
    </xf>
    <xf numFmtId="176" fontId="0" fillId="0" borderId="181" xfId="11" applyNumberFormat="1" applyFont="1" applyBorder="1">
      <alignment vertical="center"/>
    </xf>
    <xf numFmtId="177" fontId="0" fillId="0" borderId="181" xfId="0" applyNumberFormat="1" applyBorder="1" applyAlignment="1">
      <alignment horizontal="center" vertical="center" shrinkToFit="1"/>
    </xf>
    <xf numFmtId="176" fontId="0" fillId="2" borderId="112" xfId="0" applyNumberFormat="1" applyFont="1" applyFill="1" applyBorder="1" applyAlignment="1">
      <alignment horizontal="center" vertical="center" shrinkToFit="1"/>
    </xf>
    <xf numFmtId="177" fontId="0" fillId="2" borderId="112" xfId="0" applyNumberFormat="1" applyFont="1" applyFill="1" applyBorder="1" applyAlignment="1">
      <alignment vertical="center" shrinkToFit="1"/>
    </xf>
    <xf numFmtId="176" fontId="0" fillId="2" borderId="117" xfId="0" applyNumberFormat="1" applyFont="1" applyFill="1" applyBorder="1" applyAlignment="1">
      <alignment vertical="center" shrinkToFit="1"/>
    </xf>
    <xf numFmtId="176" fontId="1" fillId="0" borderId="184" xfId="11" applyNumberFormat="1" applyFont="1" applyBorder="1" applyAlignment="1">
      <alignment horizontal="center" vertical="center"/>
    </xf>
    <xf numFmtId="186" fontId="0" fillId="0" borderId="16" xfId="0" applyNumberFormat="1" applyFont="1" applyBorder="1" applyAlignment="1">
      <alignment vertical="center"/>
    </xf>
    <xf numFmtId="177" fontId="0" fillId="0" borderId="0" xfId="3" applyNumberFormat="1" applyFont="1" applyFill="1" applyBorder="1" applyAlignment="1">
      <alignment vertical="center"/>
    </xf>
    <xf numFmtId="186" fontId="0" fillId="0" borderId="5" xfId="0" applyNumberFormat="1" applyFont="1" applyBorder="1" applyAlignment="1">
      <alignment vertical="center" shrinkToFit="1"/>
    </xf>
    <xf numFmtId="176" fontId="0" fillId="0" borderId="104" xfId="0" applyNumberFormat="1" applyFont="1" applyBorder="1" applyAlignment="1">
      <alignment vertical="center" shrinkToFit="1"/>
    </xf>
    <xf numFmtId="186" fontId="0" fillId="0" borderId="16" xfId="0" applyNumberFormat="1" applyFont="1" applyBorder="1" applyAlignment="1">
      <alignment horizontal="right" vertical="center"/>
    </xf>
    <xf numFmtId="177" fontId="0" fillId="0" borderId="186" xfId="0" applyNumberFormat="1" applyFont="1" applyBorder="1" applyAlignment="1">
      <alignment horizontal="center" vertical="center" shrinkToFit="1"/>
    </xf>
    <xf numFmtId="177" fontId="0" fillId="0" borderId="169" xfId="0" applyNumberFormat="1" applyFont="1" applyBorder="1" applyAlignment="1">
      <alignment vertical="center"/>
    </xf>
    <xf numFmtId="177" fontId="0" fillId="0" borderId="189" xfId="0" applyNumberFormat="1" applyFont="1" applyBorder="1" applyAlignment="1">
      <alignment horizontal="center" vertical="center"/>
    </xf>
    <xf numFmtId="177" fontId="0" fillId="0" borderId="189" xfId="0" applyNumberFormat="1" applyFont="1" applyBorder="1" applyAlignment="1">
      <alignment vertical="center"/>
    </xf>
    <xf numFmtId="177" fontId="0" fillId="5" borderId="100" xfId="0" applyNumberFormat="1" applyFont="1" applyFill="1" applyBorder="1" applyAlignment="1">
      <alignment vertical="center" shrinkToFit="1"/>
    </xf>
    <xf numFmtId="177" fontId="0" fillId="0" borderId="144" xfId="0" applyNumberFormat="1" applyFill="1" applyBorder="1" applyAlignment="1">
      <alignment horizontal="center" vertical="center" shrinkToFit="1"/>
    </xf>
    <xf numFmtId="177" fontId="0" fillId="0" borderId="100" xfId="0" applyNumberFormat="1" applyFill="1" applyBorder="1" applyAlignment="1">
      <alignment horizontal="center" vertical="center" shrinkToFit="1"/>
    </xf>
    <xf numFmtId="177" fontId="0" fillId="0" borderId="100" xfId="0" applyNumberFormat="1" applyFont="1" applyFill="1" applyBorder="1" applyAlignment="1">
      <alignment vertical="center" shrinkToFit="1"/>
    </xf>
    <xf numFmtId="177" fontId="0" fillId="0" borderId="144" xfId="0" applyNumberFormat="1" applyFill="1" applyBorder="1" applyAlignment="1">
      <alignment vertical="center" shrinkToFit="1"/>
    </xf>
    <xf numFmtId="177" fontId="0" fillId="0" borderId="100" xfId="0" applyNumberFormat="1" applyFont="1" applyBorder="1" applyAlignment="1">
      <alignment vertical="center" shrinkToFit="1"/>
    </xf>
    <xf numFmtId="177" fontId="0" fillId="0" borderId="100" xfId="0" applyNumberFormat="1" applyFill="1" applyBorder="1" applyAlignment="1">
      <alignment vertical="center" shrinkToFit="1"/>
    </xf>
    <xf numFmtId="177" fontId="0" fillId="5" borderId="120" xfId="0" applyNumberFormat="1" applyFill="1" applyBorder="1" applyAlignment="1">
      <alignment vertical="center"/>
    </xf>
    <xf numFmtId="182" fontId="0" fillId="0" borderId="120" xfId="0" applyNumberFormat="1" applyFont="1" applyFill="1" applyBorder="1" applyAlignment="1">
      <alignment vertical="center"/>
    </xf>
    <xf numFmtId="177" fontId="0" fillId="0" borderId="121" xfId="0" applyNumberFormat="1" applyBorder="1" applyAlignment="1">
      <alignment vertical="center"/>
    </xf>
    <xf numFmtId="177" fontId="0" fillId="2" borderId="100" xfId="0" applyNumberFormat="1" applyFont="1" applyFill="1" applyBorder="1" applyAlignment="1">
      <alignment vertical="center" shrinkToFit="1"/>
    </xf>
    <xf numFmtId="0" fontId="0" fillId="0" borderId="120" xfId="3" applyFont="1" applyFill="1" applyBorder="1" applyAlignment="1">
      <alignment vertical="center" shrinkToFit="1"/>
    </xf>
    <xf numFmtId="0" fontId="0" fillId="0" borderId="121" xfId="3" applyFont="1" applyFill="1" applyBorder="1" applyAlignment="1">
      <alignment vertical="center" shrinkToFit="1"/>
    </xf>
    <xf numFmtId="178" fontId="0" fillId="0" borderId="120" xfId="0" applyNumberFormat="1" applyFont="1" applyFill="1" applyBorder="1" applyAlignment="1">
      <alignment horizontal="left" vertical="center"/>
    </xf>
    <xf numFmtId="177" fontId="0" fillId="0" borderId="120" xfId="3" applyNumberFormat="1" applyFont="1" applyFill="1" applyBorder="1" applyAlignment="1">
      <alignment vertical="center" shrinkToFit="1"/>
    </xf>
    <xf numFmtId="178" fontId="0" fillId="0" borderId="121" xfId="0" applyNumberFormat="1" applyFont="1" applyFill="1" applyBorder="1" applyAlignment="1">
      <alignment horizontal="left" vertical="center"/>
    </xf>
    <xf numFmtId="177" fontId="0" fillId="5" borderId="100" xfId="3" applyNumberFormat="1" applyFont="1" applyFill="1" applyBorder="1" applyAlignment="1">
      <alignment vertical="center" shrinkToFit="1"/>
    </xf>
    <xf numFmtId="178" fontId="0" fillId="0" borderId="121" xfId="0" applyNumberFormat="1" applyFont="1" applyBorder="1" applyAlignment="1">
      <alignment horizontal="left" vertical="center"/>
    </xf>
    <xf numFmtId="9" fontId="0" fillId="0" borderId="120" xfId="0" applyNumberFormat="1" applyFont="1" applyFill="1" applyBorder="1" applyAlignment="1">
      <alignment vertical="center"/>
    </xf>
    <xf numFmtId="177" fontId="0" fillId="0" borderId="121" xfId="0" applyNumberFormat="1" applyFont="1" applyFill="1" applyBorder="1" applyAlignment="1">
      <alignment horizontal="left" vertical="center"/>
    </xf>
    <xf numFmtId="177" fontId="0" fillId="0" borderId="191" xfId="0" applyNumberFormat="1" applyFont="1" applyBorder="1" applyAlignment="1">
      <alignment horizontal="center" vertical="center" shrinkToFit="1"/>
    </xf>
    <xf numFmtId="177" fontId="0" fillId="0" borderId="191" xfId="0" applyNumberFormat="1" applyFont="1" applyBorder="1" applyAlignment="1">
      <alignment vertical="center"/>
    </xf>
    <xf numFmtId="181" fontId="0" fillId="0" borderId="187" xfId="0" applyNumberFormat="1" applyFont="1" applyBorder="1" applyAlignment="1">
      <alignment horizontal="right" vertical="center"/>
    </xf>
    <xf numFmtId="0" fontId="0" fillId="0" borderId="135" xfId="0" applyNumberFormat="1" applyFont="1" applyBorder="1" applyAlignment="1">
      <alignment vertical="center" shrinkToFit="1"/>
    </xf>
    <xf numFmtId="0" fontId="8" fillId="0" borderId="186" xfId="2" applyFont="1" applyBorder="1" applyAlignment="1">
      <alignment horizontal="center" vertical="center" wrapText="1"/>
    </xf>
    <xf numFmtId="0" fontId="8" fillId="0" borderId="115" xfId="2" applyFont="1" applyBorder="1" applyAlignment="1">
      <alignment vertical="center" wrapText="1"/>
    </xf>
    <xf numFmtId="0" fontId="8" fillId="0" borderId="115" xfId="2" applyFont="1" applyBorder="1" applyAlignment="1">
      <alignment horizontal="left" vertical="center" wrapText="1"/>
    </xf>
    <xf numFmtId="0" fontId="0" fillId="0" borderId="115" xfId="2" applyFont="1" applyBorder="1" applyAlignment="1">
      <alignment horizontal="center" vertical="center" wrapText="1"/>
    </xf>
    <xf numFmtId="0" fontId="1" fillId="0" borderId="115" xfId="2" applyFont="1" applyBorder="1" applyAlignment="1">
      <alignment horizontal="center" vertical="center" wrapText="1"/>
    </xf>
    <xf numFmtId="0" fontId="1" fillId="0" borderId="116" xfId="2" applyFont="1" applyBorder="1" applyAlignment="1">
      <alignment horizontal="center" vertical="center" wrapText="1"/>
    </xf>
    <xf numFmtId="0" fontId="1" fillId="0" borderId="55" xfId="2" applyFont="1" applyBorder="1" applyAlignment="1">
      <alignment horizontal="center" vertical="center" wrapText="1"/>
    </xf>
    <xf numFmtId="0" fontId="0" fillId="0" borderId="115" xfId="2" applyFont="1" applyBorder="1" applyAlignment="1">
      <alignment horizontal="left" vertical="center" wrapText="1"/>
    </xf>
    <xf numFmtId="0" fontId="1" fillId="0" borderId="115" xfId="2" applyFont="1" applyBorder="1" applyAlignment="1">
      <alignment horizontal="left" vertical="center" wrapText="1"/>
    </xf>
    <xf numFmtId="0" fontId="8" fillId="0" borderId="67" xfId="2" applyFont="1" applyBorder="1" applyAlignment="1">
      <alignment horizontal="right" vertical="center" wrapText="1"/>
    </xf>
    <xf numFmtId="0" fontId="8" fillId="0" borderId="115" xfId="2" applyFont="1" applyBorder="1" applyAlignment="1">
      <alignment horizontal="right" vertical="center" wrapText="1"/>
    </xf>
    <xf numFmtId="0" fontId="8" fillId="0" borderId="67" xfId="2" applyFont="1" applyBorder="1" applyAlignment="1">
      <alignment horizontal="center" vertical="center" wrapText="1"/>
    </xf>
    <xf numFmtId="0" fontId="1" fillId="0" borderId="67" xfId="2" applyFont="1" applyBorder="1" applyAlignment="1">
      <alignment horizontal="center" vertical="center" wrapText="1"/>
    </xf>
    <xf numFmtId="0" fontId="8" fillId="0" borderId="193" xfId="2" applyFont="1" applyBorder="1" applyAlignment="1">
      <alignment horizontal="center" vertical="center" wrapText="1"/>
    </xf>
    <xf numFmtId="177" fontId="0" fillId="0" borderId="113" xfId="0" applyNumberFormat="1" applyFont="1" applyFill="1" applyBorder="1" applyAlignment="1">
      <alignment vertical="center" shrinkToFit="1"/>
    </xf>
    <xf numFmtId="177" fontId="0" fillId="0" borderId="121" xfId="0" applyNumberFormat="1" applyFont="1" applyFill="1" applyBorder="1" applyAlignment="1">
      <alignment vertical="center" shrinkToFit="1"/>
    </xf>
    <xf numFmtId="177" fontId="0" fillId="0" borderId="120" xfId="0" applyNumberFormat="1" applyFont="1" applyBorder="1" applyAlignment="1">
      <alignment vertical="center"/>
    </xf>
    <xf numFmtId="177" fontId="0" fillId="0" borderId="121" xfId="0" applyNumberFormat="1" applyFont="1" applyBorder="1" applyAlignment="1">
      <alignment vertical="center"/>
    </xf>
    <xf numFmtId="177" fontId="0" fillId="0" borderId="7" xfId="0" applyNumberFormat="1" applyFont="1" applyFill="1" applyBorder="1" applyAlignment="1">
      <alignment horizontal="center" vertical="center"/>
    </xf>
    <xf numFmtId="177" fontId="0" fillId="0" borderId="113" xfId="0" applyNumberFormat="1" applyFont="1" applyFill="1" applyBorder="1" applyAlignment="1">
      <alignment vertical="center"/>
    </xf>
    <xf numFmtId="177" fontId="0" fillId="0" borderId="120" xfId="0" applyNumberFormat="1" applyFont="1" applyFill="1" applyBorder="1" applyAlignment="1">
      <alignment vertical="center"/>
    </xf>
    <xf numFmtId="177" fontId="0" fillId="0" borderId="121" xfId="0" applyNumberFormat="1" applyFont="1" applyFill="1" applyBorder="1" applyAlignment="1">
      <alignment vertical="center"/>
    </xf>
    <xf numFmtId="177" fontId="0" fillId="0" borderId="113" xfId="0" applyNumberFormat="1" applyFill="1" applyBorder="1" applyAlignment="1">
      <alignment vertical="center" shrinkToFit="1"/>
    </xf>
    <xf numFmtId="177" fontId="0" fillId="0" borderId="120" xfId="0" applyNumberFormat="1" applyFont="1" applyFill="1" applyBorder="1" applyAlignment="1">
      <alignment vertical="center" shrinkToFit="1"/>
    </xf>
    <xf numFmtId="177" fontId="0" fillId="0" borderId="7" xfId="0" applyNumberFormat="1" applyFont="1" applyFill="1" applyBorder="1" applyAlignment="1">
      <alignment horizontal="center" vertical="center" shrinkToFit="1"/>
    </xf>
    <xf numFmtId="177" fontId="0" fillId="0" borderId="13" xfId="0" applyNumberFormat="1" applyFont="1" applyFill="1" applyBorder="1" applyAlignment="1">
      <alignment horizontal="center" vertical="center" shrinkToFit="1"/>
    </xf>
    <xf numFmtId="177" fontId="0" fillId="0" borderId="67" xfId="0" applyNumberFormat="1" applyFont="1" applyBorder="1" applyAlignment="1">
      <alignment horizontal="center" vertical="center" shrinkToFit="1"/>
    </xf>
    <xf numFmtId="177" fontId="0" fillId="0" borderId="100" xfId="0" applyNumberFormat="1" applyFont="1" applyFill="1" applyBorder="1" applyAlignment="1">
      <alignment horizontal="center" vertical="center" shrinkToFit="1"/>
    </xf>
    <xf numFmtId="177" fontId="0" fillId="0" borderId="113" xfId="0" applyNumberFormat="1" applyFill="1" applyBorder="1" applyAlignment="1">
      <alignment vertical="center"/>
    </xf>
    <xf numFmtId="176" fontId="0" fillId="0" borderId="103" xfId="0" applyNumberFormat="1" applyFont="1" applyBorder="1" applyAlignment="1">
      <alignment horizontal="center" vertical="center"/>
    </xf>
    <xf numFmtId="176" fontId="0" fillId="0" borderId="43" xfId="0" applyNumberFormat="1" applyFont="1" applyBorder="1" applyAlignment="1">
      <alignment horizontal="center" vertical="center" textRotation="255" shrinkToFit="1"/>
    </xf>
    <xf numFmtId="176" fontId="0" fillId="0" borderId="42" xfId="0" applyNumberFormat="1" applyFont="1" applyBorder="1" applyAlignment="1">
      <alignment horizontal="center" vertical="center" textRotation="255" shrinkToFit="1"/>
    </xf>
    <xf numFmtId="176" fontId="0" fillId="0" borderId="84" xfId="0" applyNumberFormat="1" applyFont="1" applyBorder="1" applyAlignment="1">
      <alignment horizontal="center" vertical="center" textRotation="255" shrinkToFit="1"/>
    </xf>
    <xf numFmtId="177" fontId="0" fillId="0" borderId="169" xfId="0" applyNumberFormat="1" applyFont="1" applyBorder="1" applyAlignment="1">
      <alignment horizontal="center" vertical="center" shrinkToFit="1"/>
    </xf>
    <xf numFmtId="176" fontId="0" fillId="0" borderId="89" xfId="0" applyNumberFormat="1" applyFont="1" applyBorder="1" applyAlignment="1">
      <alignment horizontal="center" vertical="center" textRotation="255" shrinkToFit="1"/>
    </xf>
    <xf numFmtId="0" fontId="0" fillId="0" borderId="42" xfId="0" applyBorder="1" applyAlignment="1">
      <alignment horizontal="center" vertical="center" textRotation="255" shrinkToFit="1"/>
    </xf>
    <xf numFmtId="0" fontId="0" fillId="0" borderId="84" xfId="0" applyBorder="1" applyAlignment="1">
      <alignment horizontal="center" vertical="center" textRotation="255" shrinkToFit="1"/>
    </xf>
    <xf numFmtId="176" fontId="0" fillId="0" borderId="16" xfId="0" applyNumberFormat="1" applyFont="1" applyBorder="1" applyAlignment="1">
      <alignment vertical="center"/>
    </xf>
    <xf numFmtId="177" fontId="0" fillId="2" borderId="114" xfId="0" applyNumberFormat="1" applyFont="1" applyFill="1" applyBorder="1" applyAlignment="1">
      <alignment horizontal="center" vertical="center" shrinkToFit="1"/>
    </xf>
    <xf numFmtId="177" fontId="0" fillId="0" borderId="181" xfId="3" applyNumberFormat="1" applyFont="1" applyBorder="1" applyAlignment="1">
      <alignment horizontal="center" vertical="center" shrinkToFit="1"/>
    </xf>
    <xf numFmtId="0" fontId="8" fillId="0" borderId="67" xfId="2" applyFont="1" applyBorder="1" applyAlignment="1">
      <alignment horizontal="center" vertical="center" wrapText="1"/>
    </xf>
    <xf numFmtId="0" fontId="1" fillId="0" borderId="67" xfId="2" applyFont="1" applyBorder="1" applyAlignment="1">
      <alignment horizontal="center" vertical="center" wrapText="1"/>
    </xf>
    <xf numFmtId="177" fontId="0" fillId="0" borderId="113" xfId="0" applyNumberFormat="1" applyFont="1" applyFill="1" applyBorder="1" applyAlignment="1">
      <alignment vertical="center"/>
    </xf>
    <xf numFmtId="177" fontId="0" fillId="0" borderId="120" xfId="0" applyNumberFormat="1" applyFont="1" applyFill="1" applyBorder="1" applyAlignment="1">
      <alignment vertical="center"/>
    </xf>
    <xf numFmtId="177" fontId="0" fillId="0" borderId="121" xfId="0" applyNumberFormat="1" applyFont="1" applyFill="1" applyBorder="1" applyAlignment="1">
      <alignment vertical="center"/>
    </xf>
    <xf numFmtId="177" fontId="0" fillId="0" borderId="120" xfId="0" applyNumberFormat="1" applyFont="1" applyBorder="1" applyAlignment="1">
      <alignment vertical="center"/>
    </xf>
    <xf numFmtId="177" fontId="0" fillId="0" borderId="121" xfId="0" applyNumberFormat="1" applyFont="1" applyBorder="1" applyAlignment="1">
      <alignment vertical="center"/>
    </xf>
    <xf numFmtId="177" fontId="0" fillId="0" borderId="7" xfId="0" applyNumberFormat="1" applyFont="1" applyFill="1" applyBorder="1" applyAlignment="1">
      <alignment horizontal="center" vertical="center"/>
    </xf>
    <xf numFmtId="177" fontId="0" fillId="0" borderId="113" xfId="0" applyNumberFormat="1" applyFill="1" applyBorder="1" applyAlignment="1">
      <alignment vertical="center" shrinkToFit="1"/>
    </xf>
    <xf numFmtId="177" fontId="0" fillId="0" borderId="120" xfId="0" applyNumberFormat="1" applyFont="1" applyFill="1" applyBorder="1" applyAlignment="1">
      <alignment vertical="center" shrinkToFit="1"/>
    </xf>
    <xf numFmtId="177" fontId="0" fillId="0" borderId="121" xfId="0" applyNumberFormat="1" applyFont="1" applyFill="1" applyBorder="1" applyAlignment="1">
      <alignment vertical="center" shrinkToFit="1"/>
    </xf>
    <xf numFmtId="177" fontId="0" fillId="0" borderId="67" xfId="0" applyNumberFormat="1" applyFont="1" applyBorder="1" applyAlignment="1">
      <alignment horizontal="center" vertical="center" shrinkToFit="1"/>
    </xf>
    <xf numFmtId="177" fontId="0" fillId="0" borderId="100" xfId="0" applyNumberFormat="1" applyFont="1" applyFill="1" applyBorder="1" applyAlignment="1">
      <alignment horizontal="center" vertical="center" shrinkToFit="1"/>
    </xf>
    <xf numFmtId="177" fontId="0" fillId="0" borderId="113" xfId="0" applyNumberFormat="1" applyFont="1" applyFill="1" applyBorder="1" applyAlignment="1">
      <alignment vertical="center" shrinkToFit="1"/>
    </xf>
    <xf numFmtId="177" fontId="0" fillId="0" borderId="7" xfId="0" applyNumberFormat="1" applyFont="1" applyFill="1" applyBorder="1" applyAlignment="1">
      <alignment horizontal="center" vertical="center" shrinkToFit="1"/>
    </xf>
    <xf numFmtId="177" fontId="0" fillId="0" borderId="13" xfId="0" applyNumberFormat="1" applyFont="1" applyFill="1" applyBorder="1" applyAlignment="1">
      <alignment horizontal="center" vertical="center" shrinkToFit="1"/>
    </xf>
    <xf numFmtId="177" fontId="0" fillId="0" borderId="113" xfId="0" applyNumberFormat="1" applyFill="1" applyBorder="1" applyAlignment="1">
      <alignment vertical="center"/>
    </xf>
    <xf numFmtId="176" fontId="0" fillId="0" borderId="103" xfId="0" applyNumberFormat="1" applyFont="1" applyBorder="1" applyAlignment="1">
      <alignment horizontal="center" vertical="center"/>
    </xf>
    <xf numFmtId="176" fontId="0" fillId="0" borderId="43" xfId="0" applyNumberFormat="1" applyFont="1" applyBorder="1" applyAlignment="1">
      <alignment horizontal="center" vertical="center" textRotation="255" shrinkToFit="1"/>
    </xf>
    <xf numFmtId="176" fontId="0" fillId="0" borderId="42" xfId="0" applyNumberFormat="1" applyFont="1" applyBorder="1" applyAlignment="1">
      <alignment horizontal="center" vertical="center" textRotation="255" shrinkToFit="1"/>
    </xf>
    <xf numFmtId="176" fontId="0" fillId="0" borderId="89" xfId="0" applyNumberFormat="1" applyFont="1" applyBorder="1" applyAlignment="1">
      <alignment horizontal="center" vertical="center" textRotation="255" shrinkToFit="1"/>
    </xf>
    <xf numFmtId="176" fontId="0" fillId="0" borderId="84" xfId="0" applyNumberFormat="1" applyFont="1" applyBorder="1" applyAlignment="1">
      <alignment horizontal="center" vertical="center" textRotation="255" shrinkToFit="1"/>
    </xf>
    <xf numFmtId="0" fontId="0" fillId="0" borderId="42" xfId="0" applyBorder="1" applyAlignment="1">
      <alignment horizontal="center" vertical="center" textRotation="255" shrinkToFit="1"/>
    </xf>
    <xf numFmtId="0" fontId="0" fillId="0" borderId="84" xfId="0" applyBorder="1" applyAlignment="1">
      <alignment horizontal="center" vertical="center" textRotation="255" shrinkToFit="1"/>
    </xf>
    <xf numFmtId="177" fontId="0" fillId="2" borderId="114" xfId="0" applyNumberFormat="1" applyFont="1" applyFill="1" applyBorder="1" applyAlignment="1">
      <alignment horizontal="center" vertical="center" shrinkToFit="1"/>
    </xf>
    <xf numFmtId="0" fontId="1" fillId="0" borderId="24" xfId="2" applyFont="1" applyBorder="1" applyAlignment="1">
      <alignment horizontal="center" vertical="center" wrapText="1"/>
    </xf>
    <xf numFmtId="0" fontId="1" fillId="0" borderId="27" xfId="2" applyFont="1" applyBorder="1" applyAlignment="1">
      <alignment horizontal="center" vertical="center" wrapText="1"/>
    </xf>
    <xf numFmtId="0" fontId="1" fillId="0" borderId="196" xfId="2" applyFont="1" applyBorder="1" applyAlignment="1">
      <alignment horizontal="center" vertical="center" wrapText="1"/>
    </xf>
    <xf numFmtId="0" fontId="1" fillId="0" borderId="197" xfId="2" applyFont="1" applyBorder="1" applyAlignment="1">
      <alignment horizontal="center" vertical="center" wrapText="1"/>
    </xf>
    <xf numFmtId="0" fontId="1" fillId="0" borderId="198" xfId="2" applyFont="1" applyBorder="1" applyAlignment="1">
      <alignment horizontal="center" vertical="center" wrapText="1"/>
    </xf>
    <xf numFmtId="0" fontId="1" fillId="0" borderId="199" xfId="2" applyFont="1" applyBorder="1" applyAlignment="1">
      <alignment horizontal="center" vertical="center" wrapText="1"/>
    </xf>
    <xf numFmtId="0" fontId="1" fillId="0" borderId="28" xfId="2" applyFont="1" applyBorder="1" applyAlignment="1">
      <alignment horizontal="center" vertical="center" wrapText="1"/>
    </xf>
    <xf numFmtId="0" fontId="1" fillId="0" borderId="116" xfId="2" applyFont="1" applyBorder="1" applyAlignment="1">
      <alignment horizontal="left" vertical="center" wrapText="1"/>
    </xf>
    <xf numFmtId="176" fontId="0" fillId="0" borderId="203" xfId="0" applyNumberFormat="1" applyFont="1" applyBorder="1" applyAlignment="1">
      <alignment vertical="center"/>
    </xf>
    <xf numFmtId="176" fontId="1" fillId="0" borderId="184" xfId="11" applyNumberFormat="1" applyFont="1" applyBorder="1" applyAlignment="1">
      <alignment vertical="center"/>
    </xf>
    <xf numFmtId="176" fontId="1" fillId="0" borderId="204" xfId="11" applyNumberFormat="1" applyFont="1" applyBorder="1" applyAlignment="1">
      <alignment horizontal="center" vertical="center" shrinkToFit="1"/>
    </xf>
    <xf numFmtId="176" fontId="1" fillId="8" borderId="204" xfId="11" applyNumberFormat="1" applyFont="1" applyFill="1" applyBorder="1" applyAlignment="1">
      <alignment horizontal="center" vertical="center" shrinkToFit="1"/>
    </xf>
    <xf numFmtId="176" fontId="0" fillId="0" borderId="204" xfId="11" applyNumberFormat="1" applyFont="1" applyBorder="1" applyAlignment="1">
      <alignment horizontal="center" vertical="center" shrinkToFit="1"/>
    </xf>
    <xf numFmtId="176" fontId="1" fillId="0" borderId="205" xfId="11" applyNumberFormat="1" applyFont="1" applyBorder="1" applyAlignment="1">
      <alignment horizontal="center" vertical="center" shrinkToFit="1"/>
    </xf>
    <xf numFmtId="176" fontId="0" fillId="0" borderId="192" xfId="0" applyNumberFormat="1" applyFont="1" applyBorder="1" applyAlignment="1">
      <alignment vertical="center" shrinkToFit="1"/>
    </xf>
    <xf numFmtId="176" fontId="0" fillId="0" borderId="193" xfId="0" applyNumberFormat="1" applyFont="1" applyBorder="1" applyAlignment="1">
      <alignment horizontal="center" vertical="center" shrinkToFit="1"/>
    </xf>
    <xf numFmtId="176" fontId="0" fillId="0" borderId="186" xfId="0" applyNumberFormat="1" applyFont="1" applyBorder="1" applyAlignment="1">
      <alignment horizontal="center" vertical="center" shrinkToFit="1"/>
    </xf>
    <xf numFmtId="177" fontId="0" fillId="0" borderId="192" xfId="0" applyNumberFormat="1" applyFont="1" applyBorder="1" applyAlignment="1">
      <alignment horizontal="center" vertical="center" shrinkToFit="1"/>
    </xf>
    <xf numFmtId="177" fontId="0" fillId="0" borderId="193" xfId="0" applyNumberFormat="1" applyFont="1" applyBorder="1" applyAlignment="1">
      <alignment horizontal="center" vertical="center" shrinkToFit="1"/>
    </xf>
    <xf numFmtId="176" fontId="0" fillId="0" borderId="184" xfId="11" applyNumberFormat="1" applyFont="1" applyBorder="1" applyAlignment="1">
      <alignment horizontal="center" vertical="center"/>
    </xf>
    <xf numFmtId="177" fontId="0" fillId="0" borderId="204" xfId="3" applyNumberFormat="1" applyFont="1" applyBorder="1" applyAlignment="1">
      <alignment horizontal="center" vertical="center" shrinkToFit="1"/>
    </xf>
    <xf numFmtId="177" fontId="0" fillId="0" borderId="204" xfId="0" applyNumberFormat="1" applyBorder="1" applyAlignment="1">
      <alignment horizontal="center" vertical="center" shrinkToFit="1"/>
    </xf>
    <xf numFmtId="177" fontId="0" fillId="0" borderId="205" xfId="0" applyNumberFormat="1" applyFont="1" applyBorder="1" applyAlignment="1">
      <alignment horizontal="center" vertical="center" shrinkToFit="1"/>
    </xf>
    <xf numFmtId="177" fontId="1" fillId="0" borderId="194" xfId="0" applyNumberFormat="1" applyFont="1" applyBorder="1" applyAlignment="1">
      <alignment vertical="center"/>
    </xf>
    <xf numFmtId="177" fontId="1" fillId="0" borderId="195" xfId="0" applyNumberFormat="1" applyFont="1" applyBorder="1" applyAlignment="1">
      <alignment horizontal="center" vertical="center"/>
    </xf>
    <xf numFmtId="177" fontId="5" fillId="0" borderId="206" xfId="0" applyNumberFormat="1" applyFont="1" applyBorder="1" applyAlignment="1">
      <alignment horizontal="center" vertical="center" wrapText="1"/>
    </xf>
    <xf numFmtId="177" fontId="1" fillId="0" borderId="206" xfId="0" applyNumberFormat="1" applyFont="1" applyBorder="1" applyAlignment="1">
      <alignment horizontal="center" vertical="center"/>
    </xf>
    <xf numFmtId="176" fontId="1" fillId="0" borderId="206" xfId="11" applyNumberFormat="1" applyFont="1" applyBorder="1" applyAlignment="1">
      <alignment horizontal="center" vertical="center" shrinkToFit="1"/>
    </xf>
    <xf numFmtId="179" fontId="1" fillId="0" borderId="207" xfId="11" applyNumberFormat="1" applyBorder="1" applyAlignment="1">
      <alignment horizontal="center" vertical="center"/>
    </xf>
    <xf numFmtId="177" fontId="0" fillId="0" borderId="208" xfId="0" applyNumberFormat="1" applyFont="1" applyBorder="1" applyAlignment="1">
      <alignment horizontal="left" vertical="center"/>
    </xf>
    <xf numFmtId="177" fontId="1" fillId="0" borderId="209" xfId="0" applyNumberFormat="1" applyFont="1" applyFill="1" applyBorder="1">
      <alignment vertical="center"/>
    </xf>
    <xf numFmtId="177" fontId="1" fillId="0" borderId="209" xfId="0" applyNumberFormat="1" applyFont="1" applyBorder="1">
      <alignment vertical="center"/>
    </xf>
    <xf numFmtId="177" fontId="1" fillId="0" borderId="209" xfId="0" applyNumberFormat="1" applyFont="1" applyBorder="1" applyAlignment="1">
      <alignment vertical="center"/>
    </xf>
    <xf numFmtId="177" fontId="1" fillId="0" borderId="208" xfId="0" applyNumberFormat="1" applyFont="1" applyBorder="1" applyAlignment="1">
      <alignment vertical="center"/>
    </xf>
    <xf numFmtId="177" fontId="0" fillId="0" borderId="210" xfId="0" applyNumberFormat="1" applyBorder="1" applyAlignment="1">
      <alignment vertical="center"/>
    </xf>
    <xf numFmtId="177" fontId="0" fillId="0" borderId="208" xfId="0" applyNumberFormat="1" applyBorder="1" applyAlignment="1">
      <alignment vertical="center"/>
    </xf>
    <xf numFmtId="176" fontId="1" fillId="0" borderId="163" xfId="11" applyNumberFormat="1" applyBorder="1">
      <alignment vertical="center"/>
    </xf>
    <xf numFmtId="177" fontId="0" fillId="0" borderId="181" xfId="0" applyNumberFormat="1" applyBorder="1" applyAlignment="1">
      <alignment vertical="center"/>
    </xf>
    <xf numFmtId="176" fontId="1" fillId="7" borderId="181" xfId="11" applyNumberFormat="1" applyFont="1" applyFill="1" applyBorder="1" applyAlignment="1">
      <alignment horizontal="center"/>
    </xf>
    <xf numFmtId="179" fontId="9" fillId="0" borderId="49" xfId="0" applyNumberFormat="1" applyFont="1" applyBorder="1" applyAlignment="1">
      <alignment vertical="center" shrinkToFit="1"/>
    </xf>
    <xf numFmtId="179" fontId="9" fillId="0" borderId="100" xfId="0" applyNumberFormat="1" applyFont="1" applyBorder="1" applyAlignment="1">
      <alignment vertical="center" shrinkToFit="1"/>
    </xf>
    <xf numFmtId="177" fontId="0" fillId="0" borderId="100" xfId="3" applyNumberFormat="1" applyFont="1" applyBorder="1" applyAlignment="1">
      <alignment vertical="center" shrinkToFit="1"/>
    </xf>
    <xf numFmtId="176" fontId="0" fillId="0" borderId="152" xfId="0" applyNumberFormat="1" applyFont="1" applyBorder="1" applyAlignment="1">
      <alignment horizontal="center" vertical="center" textRotation="255" shrinkToFit="1"/>
    </xf>
    <xf numFmtId="176" fontId="1" fillId="0" borderId="100" xfId="13" applyNumberFormat="1" applyFont="1" applyBorder="1">
      <alignment vertical="center"/>
    </xf>
    <xf numFmtId="176" fontId="0" fillId="0" borderId="100" xfId="13" applyNumberFormat="1" applyFont="1" applyBorder="1">
      <alignment vertical="center"/>
    </xf>
    <xf numFmtId="0" fontId="8" fillId="0" borderId="179" xfId="2" applyFont="1" applyBorder="1" applyAlignment="1">
      <alignment horizontal="center" vertical="center" wrapText="1"/>
    </xf>
    <xf numFmtId="0" fontId="8" fillId="0" borderId="176" xfId="2" applyFont="1" applyBorder="1" applyAlignment="1">
      <alignment horizontal="center" vertical="center" wrapText="1"/>
    </xf>
    <xf numFmtId="177" fontId="0" fillId="0" borderId="170" xfId="0" applyNumberFormat="1" applyFont="1" applyBorder="1" applyAlignment="1">
      <alignment horizontal="center" vertical="center"/>
    </xf>
    <xf numFmtId="177" fontId="0" fillId="0" borderId="170" xfId="0" applyNumberFormat="1" applyFont="1" applyBorder="1" applyAlignment="1">
      <alignment vertical="center"/>
    </xf>
    <xf numFmtId="176" fontId="1" fillId="0" borderId="100" xfId="13" applyNumberFormat="1" applyFont="1" applyFill="1" applyBorder="1">
      <alignment vertical="center"/>
    </xf>
    <xf numFmtId="176" fontId="1" fillId="12" borderId="100" xfId="13" applyNumberFormat="1" applyFont="1" applyFill="1" applyBorder="1" applyAlignment="1"/>
    <xf numFmtId="176" fontId="1" fillId="12" borderId="100" xfId="13" quotePrefix="1" applyNumberFormat="1" applyFont="1" applyFill="1" applyBorder="1">
      <alignment vertical="center"/>
    </xf>
    <xf numFmtId="176" fontId="1" fillId="0" borderId="100" xfId="13" applyNumberFormat="1" applyFont="1" applyBorder="1" applyAlignment="1">
      <alignment vertical="center"/>
    </xf>
    <xf numFmtId="177" fontId="0" fillId="0" borderId="7" xfId="0" applyNumberFormat="1" applyFont="1" applyFill="1" applyBorder="1" applyAlignment="1">
      <alignment horizontal="center" vertical="center"/>
    </xf>
    <xf numFmtId="177" fontId="0" fillId="0" borderId="7" xfId="0" applyNumberFormat="1" applyFont="1" applyFill="1" applyBorder="1" applyAlignment="1">
      <alignment horizontal="center" vertical="center" shrinkToFit="1"/>
    </xf>
    <xf numFmtId="177" fontId="0" fillId="0" borderId="13" xfId="0" applyNumberFormat="1" applyFont="1" applyFill="1" applyBorder="1" applyAlignment="1">
      <alignment horizontal="center" vertical="center" shrinkToFit="1"/>
    </xf>
    <xf numFmtId="177" fontId="0" fillId="0" borderId="100" xfId="0" applyNumberFormat="1" applyFont="1" applyFill="1" applyBorder="1" applyAlignment="1">
      <alignment horizontal="center" vertical="center" shrinkToFit="1"/>
    </xf>
    <xf numFmtId="181" fontId="0" fillId="0" borderId="24" xfId="0" applyNumberFormat="1" applyFont="1" applyBorder="1" applyAlignment="1">
      <alignment horizontal="right" vertical="center"/>
    </xf>
    <xf numFmtId="176" fontId="0" fillId="0" borderId="103" xfId="0" applyNumberFormat="1" applyFont="1" applyBorder="1" applyAlignment="1">
      <alignment horizontal="center" vertical="center"/>
    </xf>
    <xf numFmtId="177" fontId="0" fillId="0" borderId="216" xfId="0" applyNumberFormat="1" applyFont="1" applyBorder="1" applyAlignment="1">
      <alignment horizontal="center" vertical="center" shrinkToFit="1"/>
    </xf>
    <xf numFmtId="177" fontId="0" fillId="0" borderId="216" xfId="0" applyNumberFormat="1" applyFont="1" applyBorder="1" applyAlignment="1">
      <alignment vertical="center"/>
    </xf>
    <xf numFmtId="177" fontId="0" fillId="0" borderId="214" xfId="0" applyNumberFormat="1" applyFont="1" applyBorder="1" applyAlignment="1">
      <alignment horizontal="center" vertical="center"/>
    </xf>
    <xf numFmtId="177" fontId="0" fillId="0" borderId="214" xfId="0" applyNumberFormat="1" applyFont="1" applyBorder="1" applyAlignment="1">
      <alignment vertical="center"/>
    </xf>
    <xf numFmtId="176" fontId="0" fillId="0" borderId="218" xfId="0" applyNumberFormat="1" applyFont="1" applyBorder="1" applyAlignment="1">
      <alignment vertical="center" shrinkToFit="1"/>
    </xf>
    <xf numFmtId="176" fontId="0" fillId="0" borderId="219" xfId="0" applyNumberFormat="1" applyFont="1" applyBorder="1" applyAlignment="1">
      <alignment horizontal="center" vertical="center" shrinkToFit="1"/>
    </xf>
    <xf numFmtId="176" fontId="0" fillId="0" borderId="220" xfId="0" applyNumberFormat="1" applyFont="1" applyBorder="1" applyAlignment="1">
      <alignment horizontal="center" vertical="center" shrinkToFit="1"/>
    </xf>
    <xf numFmtId="179" fontId="9" fillId="5" borderId="222" xfId="0" applyNumberFormat="1" applyFont="1" applyFill="1" applyBorder="1" applyAlignment="1">
      <alignment horizontal="center" vertical="center" shrinkToFit="1"/>
    </xf>
    <xf numFmtId="179" fontId="0" fillId="0" borderId="222" xfId="0" applyNumberFormat="1" applyFont="1" applyBorder="1" applyAlignment="1">
      <alignment horizontal="center" vertical="center" shrinkToFit="1"/>
    </xf>
    <xf numFmtId="177" fontId="0" fillId="0" borderId="218" xfId="0" applyNumberFormat="1" applyFont="1" applyBorder="1" applyAlignment="1">
      <alignment horizontal="center" vertical="center" shrinkToFit="1"/>
    </xf>
    <xf numFmtId="177" fontId="0" fillId="0" borderId="219" xfId="0" applyNumberFormat="1" applyFont="1" applyBorder="1" applyAlignment="1">
      <alignment horizontal="center" vertical="center" shrinkToFit="1"/>
    </xf>
    <xf numFmtId="177" fontId="0" fillId="0" borderId="216" xfId="0" applyNumberFormat="1" applyFont="1" applyBorder="1" applyAlignment="1">
      <alignment horizontal="center" vertical="center" shrinkToFit="1"/>
    </xf>
    <xf numFmtId="177" fontId="0" fillId="0" borderId="220" xfId="0" applyNumberFormat="1" applyFont="1" applyBorder="1" applyAlignment="1">
      <alignment horizontal="center" vertical="center" shrinkToFit="1"/>
    </xf>
    <xf numFmtId="177" fontId="0" fillId="0" borderId="216" xfId="0" applyNumberFormat="1" applyBorder="1" applyAlignment="1">
      <alignment horizontal="center" vertical="center" shrinkToFit="1"/>
    </xf>
    <xf numFmtId="176" fontId="0" fillId="0" borderId="229" xfId="0" applyNumberFormat="1" applyFont="1" applyBorder="1" applyAlignment="1">
      <alignment vertical="center"/>
    </xf>
    <xf numFmtId="0" fontId="8" fillId="0" borderId="219" xfId="2" applyFont="1" applyBorder="1" applyAlignment="1">
      <alignment horizontal="center" vertical="center" wrapText="1"/>
    </xf>
    <xf numFmtId="0" fontId="8" fillId="0" borderId="220" xfId="2" applyFont="1" applyBorder="1" applyAlignment="1">
      <alignment horizontal="center" vertical="center" wrapText="1"/>
    </xf>
    <xf numFmtId="0" fontId="8" fillId="0" borderId="231" xfId="2" applyFont="1" applyBorder="1" applyAlignment="1">
      <alignment horizontal="center" vertical="center" wrapText="1"/>
    </xf>
    <xf numFmtId="0" fontId="8" fillId="0" borderId="232" xfId="2" applyFont="1" applyBorder="1" applyAlignment="1">
      <alignment horizontal="center" vertical="center" wrapText="1"/>
    </xf>
    <xf numFmtId="177" fontId="0" fillId="0" borderId="7" xfId="0" applyNumberFormat="1" applyFont="1" applyFill="1" applyBorder="1" applyAlignment="1">
      <alignment horizontal="center" vertical="center"/>
    </xf>
    <xf numFmtId="177" fontId="0" fillId="0" borderId="7" xfId="0" applyNumberFormat="1" applyFont="1" applyFill="1" applyBorder="1" applyAlignment="1">
      <alignment horizontal="center" vertical="center" shrinkToFit="1"/>
    </xf>
    <xf numFmtId="177" fontId="0" fillId="0" borderId="13" xfId="0" applyNumberFormat="1" applyFont="1" applyFill="1" applyBorder="1" applyAlignment="1">
      <alignment horizontal="center" vertical="center" shrinkToFit="1"/>
    </xf>
    <xf numFmtId="177" fontId="0" fillId="0" borderId="100" xfId="0" applyNumberFormat="1" applyFont="1" applyFill="1" applyBorder="1" applyAlignment="1">
      <alignment horizontal="center" vertical="center" shrinkToFit="1"/>
    </xf>
    <xf numFmtId="176" fontId="0" fillId="0" borderId="233" xfId="0" applyNumberFormat="1" applyFont="1" applyBorder="1" applyAlignment="1">
      <alignment horizontal="center" vertical="center"/>
    </xf>
    <xf numFmtId="179" fontId="0" fillId="0" borderId="233" xfId="0" applyNumberFormat="1" applyFont="1" applyBorder="1" applyAlignment="1">
      <alignment vertical="center" shrinkToFit="1"/>
    </xf>
    <xf numFmtId="176" fontId="0" fillId="0" borderId="240" xfId="0" applyNumberFormat="1" applyBorder="1" applyAlignment="1">
      <alignment vertical="center"/>
    </xf>
    <xf numFmtId="176" fontId="0" fillId="0" borderId="240" xfId="0" applyNumberFormat="1" applyFont="1" applyBorder="1" applyAlignment="1">
      <alignment vertical="center"/>
    </xf>
    <xf numFmtId="176" fontId="0" fillId="0" borderId="241" xfId="0" applyNumberFormat="1" applyBorder="1" applyAlignment="1">
      <alignment horizontal="center" vertical="center"/>
    </xf>
    <xf numFmtId="179" fontId="0" fillId="0" borderId="242" xfId="0" applyNumberFormat="1" applyFont="1" applyBorder="1" applyAlignment="1">
      <alignment vertical="center" shrinkToFit="1"/>
    </xf>
    <xf numFmtId="179" fontId="0" fillId="0" borderId="243" xfId="0" applyNumberFormat="1" applyFont="1" applyBorder="1" applyAlignment="1">
      <alignment vertical="center" shrinkToFit="1"/>
    </xf>
    <xf numFmtId="177" fontId="0" fillId="0" borderId="245" xfId="0" applyNumberFormat="1" applyFill="1" applyBorder="1" applyAlignment="1">
      <alignment vertical="center"/>
    </xf>
    <xf numFmtId="177" fontId="0" fillId="0" borderId="237" xfId="0" applyNumberFormat="1" applyFont="1" applyFill="1" applyBorder="1" applyAlignment="1">
      <alignment vertical="center" shrinkToFit="1"/>
    </xf>
    <xf numFmtId="177" fontId="0" fillId="0" borderId="246" xfId="0" applyNumberFormat="1" applyFont="1" applyFill="1" applyBorder="1" applyAlignment="1">
      <alignment vertical="center"/>
    </xf>
    <xf numFmtId="177" fontId="0" fillId="0" borderId="247" xfId="0" applyNumberFormat="1" applyFont="1" applyFill="1" applyBorder="1" applyAlignment="1">
      <alignment vertical="center"/>
    </xf>
    <xf numFmtId="177" fontId="0" fillId="0" borderId="236" xfId="0" applyNumberFormat="1" applyFont="1" applyFill="1" applyBorder="1" applyAlignment="1">
      <alignment vertical="center" shrinkToFit="1"/>
    </xf>
    <xf numFmtId="177" fontId="0" fillId="0" borderId="240" xfId="0" applyNumberFormat="1" applyFont="1" applyFill="1" applyBorder="1" applyAlignment="1">
      <alignment vertical="center" shrinkToFit="1"/>
    </xf>
    <xf numFmtId="177" fontId="0" fillId="2" borderId="249" xfId="0" applyNumberFormat="1" applyFont="1" applyFill="1" applyBorder="1" applyAlignment="1">
      <alignment vertical="center" shrinkToFit="1"/>
    </xf>
    <xf numFmtId="178" fontId="0" fillId="2" borderId="249" xfId="0" applyNumberFormat="1" applyFont="1" applyFill="1" applyBorder="1" applyAlignment="1">
      <alignment vertical="center" shrinkToFit="1"/>
    </xf>
    <xf numFmtId="177" fontId="0" fillId="0" borderId="245" xfId="0" applyNumberFormat="1" applyFill="1" applyBorder="1" applyAlignment="1">
      <alignment vertical="center" shrinkToFit="1"/>
    </xf>
    <xf numFmtId="177" fontId="0" fillId="0" borderId="237" xfId="0" applyNumberFormat="1" applyFill="1" applyBorder="1" applyAlignment="1">
      <alignment vertical="center"/>
    </xf>
    <xf numFmtId="177" fontId="0" fillId="0" borderId="240" xfId="0" applyNumberFormat="1" applyFont="1" applyFill="1" applyBorder="1" applyAlignment="1">
      <alignment vertical="center"/>
    </xf>
    <xf numFmtId="177" fontId="0" fillId="0" borderId="245" xfId="0" applyNumberFormat="1" applyFont="1" applyFill="1" applyBorder="1" applyAlignment="1">
      <alignment vertical="center" shrinkToFit="1"/>
    </xf>
    <xf numFmtId="177" fontId="0" fillId="0" borderId="237" xfId="0" applyNumberFormat="1" applyFont="1" applyFill="1" applyBorder="1" applyAlignment="1">
      <alignment vertical="center"/>
    </xf>
    <xf numFmtId="177" fontId="0" fillId="0" borderId="246" xfId="0" applyNumberFormat="1" applyFont="1" applyFill="1" applyBorder="1" applyAlignment="1">
      <alignment vertical="center"/>
    </xf>
    <xf numFmtId="177" fontId="0" fillId="0" borderId="247" xfId="0" applyNumberFormat="1" applyFont="1" applyFill="1" applyBorder="1" applyAlignment="1">
      <alignment vertical="center"/>
    </xf>
    <xf numFmtId="177" fontId="0" fillId="5" borderId="246" xfId="0" applyNumberFormat="1" applyFill="1" applyBorder="1" applyAlignment="1">
      <alignment vertical="center"/>
    </xf>
    <xf numFmtId="182" fontId="0" fillId="0" borderId="246" xfId="0" applyNumberFormat="1" applyFont="1" applyFill="1" applyBorder="1" applyAlignment="1">
      <alignment vertical="center"/>
    </xf>
    <xf numFmtId="177" fontId="0" fillId="0" borderId="246" xfId="0" applyNumberFormat="1" applyFont="1" applyBorder="1" applyAlignment="1">
      <alignment vertical="center"/>
    </xf>
    <xf numFmtId="177" fontId="0" fillId="0" borderId="247" xfId="0" applyNumberFormat="1" applyBorder="1" applyAlignment="1">
      <alignment vertical="center"/>
    </xf>
    <xf numFmtId="177" fontId="0" fillId="0" borderId="247" xfId="0" applyNumberFormat="1" applyFont="1" applyBorder="1" applyAlignment="1">
      <alignment vertical="center"/>
    </xf>
    <xf numFmtId="0" fontId="0" fillId="0" borderId="246" xfId="3" applyFont="1" applyFill="1" applyBorder="1" applyAlignment="1">
      <alignment vertical="center" shrinkToFit="1"/>
    </xf>
    <xf numFmtId="0" fontId="0" fillId="0" borderId="247" xfId="3" applyFont="1" applyFill="1" applyBorder="1" applyAlignment="1">
      <alignment vertical="center" shrinkToFit="1"/>
    </xf>
    <xf numFmtId="178" fontId="0" fillId="0" borderId="246" xfId="0" applyNumberFormat="1" applyFont="1" applyFill="1" applyBorder="1" applyAlignment="1">
      <alignment horizontal="left" vertical="center"/>
    </xf>
    <xf numFmtId="177" fontId="0" fillId="0" borderId="246" xfId="3" applyNumberFormat="1" applyFont="1" applyFill="1" applyBorder="1" applyAlignment="1">
      <alignment vertical="center" shrinkToFit="1"/>
    </xf>
    <xf numFmtId="178" fontId="0" fillId="0" borderId="247" xfId="0" applyNumberFormat="1" applyFont="1" applyFill="1" applyBorder="1" applyAlignment="1">
      <alignment horizontal="left" vertical="center"/>
    </xf>
    <xf numFmtId="177" fontId="0" fillId="0" borderId="246" xfId="0" applyNumberFormat="1" applyFont="1" applyFill="1" applyBorder="1" applyAlignment="1">
      <alignment vertical="center" shrinkToFit="1"/>
    </xf>
    <xf numFmtId="177" fontId="0" fillId="0" borderId="247" xfId="0" applyNumberFormat="1" applyFont="1" applyFill="1" applyBorder="1" applyAlignment="1">
      <alignment vertical="center" shrinkToFit="1"/>
    </xf>
    <xf numFmtId="178" fontId="0" fillId="0" borderId="247" xfId="0" applyNumberFormat="1" applyFont="1" applyBorder="1" applyAlignment="1">
      <alignment horizontal="left" vertical="center"/>
    </xf>
    <xf numFmtId="177" fontId="0" fillId="0" borderId="257" xfId="0" applyNumberFormat="1" applyFont="1" applyBorder="1" applyAlignment="1">
      <alignment vertical="center"/>
    </xf>
    <xf numFmtId="177" fontId="0" fillId="0" borderId="245" xfId="0" applyNumberFormat="1" applyFont="1" applyFill="1" applyBorder="1" applyAlignment="1">
      <alignment vertical="center"/>
    </xf>
    <xf numFmtId="9" fontId="0" fillId="0" borderId="246" xfId="0" applyNumberFormat="1" applyFont="1" applyFill="1" applyBorder="1" applyAlignment="1">
      <alignment vertical="center"/>
    </xf>
    <xf numFmtId="177" fontId="0" fillId="0" borderId="247" xfId="0" applyNumberFormat="1" applyFont="1" applyFill="1" applyBorder="1" applyAlignment="1">
      <alignment horizontal="left" vertical="center"/>
    </xf>
    <xf numFmtId="176" fontId="0" fillId="0" borderId="230" xfId="0" applyNumberFormat="1" applyFont="1" applyBorder="1" applyAlignment="1">
      <alignment vertical="center" shrinkToFit="1"/>
    </xf>
    <xf numFmtId="176" fontId="0" fillId="0" borderId="231" xfId="0" applyNumberFormat="1" applyFont="1" applyBorder="1" applyAlignment="1">
      <alignment horizontal="center" vertical="center" shrinkToFit="1"/>
    </xf>
    <xf numFmtId="176" fontId="0" fillId="0" borderId="232" xfId="0" applyNumberFormat="1" applyFont="1" applyBorder="1" applyAlignment="1">
      <alignment horizontal="center" vertical="center" shrinkToFit="1"/>
    </xf>
    <xf numFmtId="177" fontId="0" fillId="0" borderId="230" xfId="0" applyNumberFormat="1" applyFont="1" applyBorder="1" applyAlignment="1">
      <alignment horizontal="center" vertical="center" shrinkToFit="1"/>
    </xf>
    <xf numFmtId="177" fontId="0" fillId="0" borderId="231" xfId="0" applyNumberFormat="1" applyFont="1" applyBorder="1" applyAlignment="1">
      <alignment horizontal="center" vertical="center" shrinkToFit="1"/>
    </xf>
    <xf numFmtId="177" fontId="0" fillId="0" borderId="232" xfId="0" applyNumberFormat="1" applyFont="1" applyBorder="1" applyAlignment="1">
      <alignment horizontal="center" vertical="center" shrinkToFit="1"/>
    </xf>
    <xf numFmtId="176" fontId="0" fillId="0" borderId="252" xfId="0" applyNumberFormat="1" applyFont="1" applyBorder="1" applyAlignment="1">
      <alignment vertical="center" shrinkToFit="1"/>
    </xf>
    <xf numFmtId="177" fontId="0" fillId="0" borderId="244" xfId="0" applyNumberFormat="1" applyFont="1" applyBorder="1" applyAlignment="1">
      <alignment vertical="center" shrinkToFit="1"/>
    </xf>
    <xf numFmtId="177" fontId="0" fillId="0" borderId="240" xfId="0" applyNumberFormat="1" applyFont="1" applyBorder="1" applyAlignment="1">
      <alignment vertical="center" shrinkToFit="1"/>
    </xf>
    <xf numFmtId="177" fontId="0" fillId="0" borderId="240" xfId="0" applyNumberFormat="1" applyFont="1" applyBorder="1" applyAlignment="1">
      <alignment horizontal="center" vertical="center" shrinkToFit="1"/>
    </xf>
    <xf numFmtId="177" fontId="0" fillId="0" borderId="252" xfId="0" applyNumberFormat="1" applyFont="1" applyBorder="1" applyAlignment="1">
      <alignment vertical="center" shrinkToFit="1"/>
    </xf>
    <xf numFmtId="176" fontId="0" fillId="2" borderId="249" xfId="0" applyNumberFormat="1" applyFont="1" applyFill="1" applyBorder="1" applyAlignment="1">
      <alignment vertical="center" shrinkToFit="1"/>
    </xf>
    <xf numFmtId="176" fontId="0" fillId="2" borderId="262" xfId="0" applyNumberFormat="1" applyFont="1" applyFill="1" applyBorder="1" applyAlignment="1">
      <alignment vertical="center" shrinkToFit="1"/>
    </xf>
    <xf numFmtId="176" fontId="0" fillId="6" borderId="249" xfId="0" applyNumberFormat="1" applyFont="1" applyFill="1" applyBorder="1" applyAlignment="1">
      <alignment horizontal="center" vertical="center" shrinkToFit="1"/>
    </xf>
    <xf numFmtId="183" fontId="0" fillId="6" borderId="249" xfId="0" applyNumberFormat="1" applyFont="1" applyFill="1" applyBorder="1" applyAlignment="1">
      <alignment vertical="center" shrinkToFit="1"/>
    </xf>
    <xf numFmtId="176" fontId="0" fillId="6" borderId="262" xfId="0" applyNumberFormat="1" applyFont="1" applyFill="1" applyBorder="1" applyAlignment="1">
      <alignment vertical="center" shrinkToFit="1"/>
    </xf>
    <xf numFmtId="177" fontId="0" fillId="2" borderId="263" xfId="0" applyNumberFormat="1" applyFont="1" applyFill="1" applyBorder="1" applyAlignment="1">
      <alignment vertical="center" shrinkToFit="1"/>
    </xf>
    <xf numFmtId="177" fontId="0" fillId="2" borderId="264" xfId="0" applyNumberFormat="1" applyFont="1" applyFill="1" applyBorder="1" applyAlignment="1">
      <alignment vertical="center" shrinkToFit="1"/>
    </xf>
    <xf numFmtId="177" fontId="0" fillId="2" borderId="243" xfId="0" applyNumberFormat="1" applyFont="1" applyFill="1" applyBorder="1" applyAlignment="1">
      <alignment vertical="center" shrinkToFit="1"/>
    </xf>
    <xf numFmtId="177" fontId="0" fillId="0" borderId="245" xfId="0" applyNumberFormat="1" applyFont="1" applyBorder="1" applyAlignment="1">
      <alignment vertical="center" shrinkToFit="1"/>
    </xf>
    <xf numFmtId="183" fontId="0" fillId="6" borderId="241" xfId="0" applyNumberFormat="1" applyFont="1" applyFill="1" applyBorder="1" applyAlignment="1">
      <alignment vertical="center" shrinkToFit="1"/>
    </xf>
    <xf numFmtId="183" fontId="0" fillId="6" borderId="265" xfId="0" applyNumberFormat="1" applyFont="1" applyFill="1" applyBorder="1" applyAlignment="1">
      <alignment vertical="center" shrinkToFit="1"/>
    </xf>
    <xf numFmtId="177" fontId="0" fillId="0" borderId="240" xfId="0" applyNumberFormat="1" applyBorder="1" applyAlignment="1">
      <alignment horizontal="center" vertical="center" shrinkToFit="1"/>
    </xf>
    <xf numFmtId="176" fontId="0" fillId="0" borderId="266" xfId="0" applyNumberFormat="1" applyFont="1" applyBorder="1" applyAlignment="1">
      <alignment horizontal="center" vertical="center" shrinkToFit="1"/>
    </xf>
    <xf numFmtId="176" fontId="0" fillId="0" borderId="247" xfId="0" applyNumberFormat="1" applyFont="1" applyBorder="1" applyAlignment="1">
      <alignment vertical="center" shrinkToFit="1"/>
    </xf>
    <xf numFmtId="176" fontId="0" fillId="6" borderId="242" xfId="0" applyNumberFormat="1" applyFont="1" applyFill="1" applyBorder="1" applyAlignment="1">
      <alignment horizontal="center" vertical="center" shrinkToFit="1"/>
    </xf>
    <xf numFmtId="183" fontId="0" fillId="6" borderId="242" xfId="0" applyNumberFormat="1" applyFont="1" applyFill="1" applyBorder="1" applyAlignment="1">
      <alignment vertical="center" shrinkToFit="1"/>
    </xf>
    <xf numFmtId="183" fontId="0" fillId="6" borderId="264" xfId="0" applyNumberFormat="1" applyFont="1" applyFill="1" applyBorder="1" applyAlignment="1">
      <alignment vertical="center" shrinkToFit="1"/>
    </xf>
    <xf numFmtId="183" fontId="0" fillId="6" borderId="258" xfId="0" applyNumberFormat="1" applyFont="1" applyFill="1" applyBorder="1" applyAlignment="1">
      <alignment vertical="center" shrinkToFit="1"/>
    </xf>
    <xf numFmtId="176" fontId="0" fillId="6" borderId="243" xfId="0" applyNumberFormat="1" applyFont="1" applyFill="1" applyBorder="1" applyAlignment="1">
      <alignment vertical="center" shrinkToFit="1"/>
    </xf>
    <xf numFmtId="177" fontId="0" fillId="2" borderId="263" xfId="0" applyNumberFormat="1" applyFont="1" applyFill="1" applyBorder="1" applyAlignment="1">
      <alignment horizontal="center" vertical="center" shrinkToFit="1"/>
    </xf>
    <xf numFmtId="177" fontId="0" fillId="2" borderId="242" xfId="0" applyNumberFormat="1" applyFont="1" applyFill="1" applyBorder="1" applyAlignment="1">
      <alignment vertical="center" shrinkToFit="1"/>
    </xf>
    <xf numFmtId="176" fontId="0" fillId="2" borderId="243" xfId="0" applyNumberFormat="1" applyFont="1" applyFill="1" applyBorder="1" applyAlignment="1">
      <alignment vertical="center" shrinkToFit="1"/>
    </xf>
    <xf numFmtId="176" fontId="0" fillId="0" borderId="272" xfId="0" applyNumberFormat="1" applyFont="1" applyBorder="1" applyAlignment="1">
      <alignment horizontal="center" vertical="center" shrinkToFit="1"/>
    </xf>
    <xf numFmtId="176" fontId="0" fillId="0" borderId="236" xfId="0" applyNumberFormat="1" applyFont="1" applyBorder="1" applyAlignment="1">
      <alignment horizontal="left" vertical="center" indent="1"/>
    </xf>
    <xf numFmtId="176" fontId="0" fillId="0" borderId="237" xfId="0" applyNumberFormat="1" applyFont="1" applyBorder="1" applyAlignment="1">
      <alignment horizontal="left" vertical="center" indent="1"/>
    </xf>
    <xf numFmtId="176" fontId="0" fillId="0" borderId="278" xfId="0" applyNumberFormat="1" applyFont="1" applyBorder="1" applyAlignment="1">
      <alignment vertical="center"/>
    </xf>
    <xf numFmtId="0" fontId="8" fillId="0" borderId="281" xfId="2" applyFont="1" applyBorder="1" applyAlignment="1">
      <alignment horizontal="center" vertical="center" wrapText="1"/>
    </xf>
    <xf numFmtId="0" fontId="8" fillId="0" borderId="272" xfId="2" applyFont="1" applyBorder="1" applyAlignment="1">
      <alignment horizontal="center" vertical="center" wrapText="1"/>
    </xf>
    <xf numFmtId="0" fontId="8" fillId="0" borderId="240" xfId="2" applyFont="1" applyBorder="1" applyAlignment="1">
      <alignment horizontal="center" vertical="center" wrapText="1"/>
    </xf>
    <xf numFmtId="0" fontId="1" fillId="0" borderId="240" xfId="2" applyFont="1" applyBorder="1" applyAlignment="1">
      <alignment vertical="center" wrapText="1"/>
    </xf>
    <xf numFmtId="0" fontId="8" fillId="0" borderId="240" xfId="2" applyFont="1" applyBorder="1" applyAlignment="1">
      <alignment vertical="center" wrapText="1"/>
    </xf>
    <xf numFmtId="0" fontId="8" fillId="0" borderId="252" xfId="2" applyFont="1" applyBorder="1" applyAlignment="1">
      <alignment vertical="center" wrapText="1"/>
    </xf>
    <xf numFmtId="0" fontId="1" fillId="0" borderId="240" xfId="2" applyFont="1" applyBorder="1" applyAlignment="1">
      <alignment horizontal="center" vertical="center" wrapText="1"/>
    </xf>
    <xf numFmtId="0" fontId="0" fillId="0" borderId="240" xfId="2" applyFont="1" applyBorder="1" applyAlignment="1">
      <alignment horizontal="center" vertical="center" wrapText="1"/>
    </xf>
    <xf numFmtId="0" fontId="8" fillId="0" borderId="240" xfId="2" applyFont="1" applyBorder="1" applyAlignment="1">
      <alignment horizontal="center" vertical="center" wrapText="1" shrinkToFit="1"/>
    </xf>
    <xf numFmtId="0" fontId="8" fillId="0" borderId="252" xfId="2" applyFont="1" applyBorder="1" applyAlignment="1">
      <alignment horizontal="center" vertical="center" wrapText="1"/>
    </xf>
    <xf numFmtId="0" fontId="0" fillId="0" borderId="240" xfId="2" applyFont="1" applyBorder="1" applyAlignment="1">
      <alignment vertical="center" wrapText="1"/>
    </xf>
    <xf numFmtId="0" fontId="8" fillId="0" borderId="240" xfId="2" applyFont="1" applyBorder="1" applyAlignment="1">
      <alignment horizontal="center" vertical="center"/>
    </xf>
    <xf numFmtId="0" fontId="8" fillId="0" borderId="240" xfId="2" applyFont="1" applyBorder="1" applyAlignment="1">
      <alignment horizontal="left" vertical="center" wrapText="1"/>
    </xf>
    <xf numFmtId="0" fontId="1" fillId="0" borderId="252" xfId="2" applyFont="1" applyBorder="1" applyAlignment="1">
      <alignment horizontal="center" vertical="center" wrapText="1"/>
    </xf>
    <xf numFmtId="0" fontId="8" fillId="0" borderId="264" xfId="2" applyFont="1" applyBorder="1" applyAlignment="1">
      <alignment vertical="center" wrapText="1"/>
    </xf>
    <xf numFmtId="0" fontId="8" fillId="0" borderId="264" xfId="2" applyFont="1" applyBorder="1" applyAlignment="1">
      <alignment horizontal="left" vertical="center" wrapText="1"/>
    </xf>
    <xf numFmtId="0" fontId="0" fillId="0" borderId="264" xfId="2" applyFont="1" applyBorder="1" applyAlignment="1">
      <alignment horizontal="left" vertical="center" wrapText="1"/>
    </xf>
    <xf numFmtId="0" fontId="1" fillId="0" borderId="264" xfId="2" applyFont="1" applyBorder="1" applyAlignment="1">
      <alignment horizontal="center" vertical="center" wrapText="1"/>
    </xf>
    <xf numFmtId="0" fontId="1" fillId="0" borderId="264" xfId="2" applyFont="1" applyBorder="1" applyAlignment="1">
      <alignment horizontal="left" vertical="center" wrapText="1"/>
    </xf>
    <xf numFmtId="0" fontId="9" fillId="0" borderId="264" xfId="2" applyFont="1" applyBorder="1" applyAlignment="1">
      <alignment horizontal="left" vertical="center" wrapText="1"/>
    </xf>
    <xf numFmtId="0" fontId="1" fillId="0" borderId="243" xfId="2" applyFont="1" applyBorder="1" applyAlignment="1">
      <alignment horizontal="center" vertical="center" wrapText="1"/>
    </xf>
    <xf numFmtId="177" fontId="0" fillId="0" borderId="271" xfId="0" applyNumberFormat="1" applyFont="1" applyBorder="1" applyAlignment="1">
      <alignment horizontal="center" vertical="center" shrinkToFit="1"/>
    </xf>
    <xf numFmtId="177" fontId="0" fillId="0" borderId="271" xfId="0" applyNumberFormat="1" applyFont="1" applyBorder="1" applyAlignment="1">
      <alignment vertical="center"/>
    </xf>
    <xf numFmtId="177" fontId="0" fillId="0" borderId="275" xfId="0" applyNumberFormat="1" applyFont="1" applyBorder="1" applyAlignment="1">
      <alignment horizontal="center" vertical="center"/>
    </xf>
    <xf numFmtId="177" fontId="0" fillId="0" borderId="275" xfId="0" applyNumberFormat="1" applyFont="1" applyBorder="1" applyAlignment="1">
      <alignment vertical="center"/>
    </xf>
    <xf numFmtId="177" fontId="0" fillId="5" borderId="240" xfId="0" applyNumberFormat="1" applyFont="1" applyFill="1" applyBorder="1" applyAlignment="1">
      <alignment vertical="center"/>
    </xf>
    <xf numFmtId="176" fontId="1" fillId="0" borderId="221" xfId="11" applyNumberFormat="1" applyFont="1" applyBorder="1" applyAlignment="1">
      <alignment vertical="center"/>
    </xf>
    <xf numFmtId="176" fontId="1" fillId="0" borderId="267" xfId="11" applyNumberFormat="1" applyFont="1" applyBorder="1" applyAlignment="1">
      <alignment horizontal="center" vertical="center" shrinkToFit="1"/>
    </xf>
    <xf numFmtId="176" fontId="1" fillId="8" borderId="267" xfId="11" applyNumberFormat="1" applyFont="1" applyFill="1" applyBorder="1" applyAlignment="1">
      <alignment horizontal="center" vertical="center" shrinkToFit="1"/>
    </xf>
    <xf numFmtId="176" fontId="0" fillId="0" borderId="267" xfId="11" applyNumberFormat="1" applyFont="1" applyBorder="1" applyAlignment="1">
      <alignment horizontal="center" vertical="center" shrinkToFit="1"/>
    </xf>
    <xf numFmtId="176" fontId="1" fillId="0" borderId="268" xfId="11" applyNumberFormat="1" applyFont="1" applyBorder="1" applyAlignment="1">
      <alignment horizontal="center" vertical="center" shrinkToFit="1"/>
    </xf>
    <xf numFmtId="176" fontId="0" fillId="0" borderId="281" xfId="0" applyNumberFormat="1" applyFont="1" applyBorder="1" applyAlignment="1">
      <alignment horizontal="center" vertical="center" shrinkToFit="1"/>
    </xf>
    <xf numFmtId="179" fontId="9" fillId="5" borderId="279" xfId="0" applyNumberFormat="1" applyFont="1" applyFill="1" applyBorder="1" applyAlignment="1">
      <alignment horizontal="center" vertical="center" shrinkToFit="1"/>
    </xf>
    <xf numFmtId="179" fontId="0" fillId="0" borderId="279" xfId="0" applyNumberFormat="1" applyFont="1" applyBorder="1" applyAlignment="1">
      <alignment horizontal="center" vertical="center" shrinkToFit="1"/>
    </xf>
    <xf numFmtId="177" fontId="0" fillId="0" borderId="281" xfId="0" applyNumberFormat="1" applyFont="1" applyBorder="1" applyAlignment="1">
      <alignment horizontal="center" vertical="center" shrinkToFit="1"/>
    </xf>
    <xf numFmtId="177" fontId="0" fillId="0" borderId="271" xfId="0" applyNumberFormat="1" applyFont="1" applyBorder="1" applyAlignment="1">
      <alignment horizontal="center" vertical="center" shrinkToFit="1"/>
    </xf>
    <xf numFmtId="177" fontId="0" fillId="0" borderId="272" xfId="0" applyNumberFormat="1" applyFont="1" applyBorder="1" applyAlignment="1">
      <alignment horizontal="center" vertical="center" shrinkToFit="1"/>
    </xf>
    <xf numFmtId="176" fontId="1" fillId="0" borderId="221" xfId="11" applyNumberFormat="1" applyFont="1" applyBorder="1" applyAlignment="1">
      <alignment horizontal="center" vertical="center"/>
    </xf>
    <xf numFmtId="176" fontId="0" fillId="0" borderId="224" xfId="11" applyNumberFormat="1" applyFont="1" applyFill="1" applyBorder="1">
      <alignment vertical="center"/>
    </xf>
    <xf numFmtId="176" fontId="1" fillId="0" borderId="224" xfId="11" applyNumberFormat="1" applyFont="1" applyFill="1" applyBorder="1" applyAlignment="1">
      <alignment horizontal="right" vertical="center"/>
    </xf>
    <xf numFmtId="176" fontId="1" fillId="8" borderId="224" xfId="11" applyNumberFormat="1" applyFont="1" applyFill="1" applyBorder="1" applyAlignment="1">
      <alignment horizontal="right" vertical="center"/>
    </xf>
    <xf numFmtId="176" fontId="1" fillId="0" borderId="224" xfId="11" applyNumberFormat="1" applyFont="1" applyBorder="1" applyAlignment="1">
      <alignment horizontal="right" vertical="center"/>
    </xf>
    <xf numFmtId="176" fontId="1" fillId="0" borderId="224" xfId="11" applyNumberFormat="1" applyFont="1" applyBorder="1" applyAlignment="1">
      <alignment horizontal="right"/>
    </xf>
    <xf numFmtId="186" fontId="1" fillId="7" borderId="224" xfId="11" applyNumberFormat="1" applyFont="1" applyFill="1" applyBorder="1" applyAlignment="1">
      <alignment horizontal="right"/>
    </xf>
    <xf numFmtId="176" fontId="1" fillId="0" borderId="225" xfId="11" applyNumberFormat="1" applyFont="1" applyFill="1" applyBorder="1" applyAlignment="1">
      <alignment horizontal="right" vertical="center"/>
    </xf>
    <xf numFmtId="177" fontId="0" fillId="0" borderId="271" xfId="0" applyNumberFormat="1" applyBorder="1" applyAlignment="1">
      <alignment horizontal="center" vertical="center" shrinkToFit="1"/>
    </xf>
    <xf numFmtId="177" fontId="0" fillId="0" borderId="244" xfId="0" applyNumberFormat="1" applyFont="1" applyFill="1" applyBorder="1" applyAlignment="1">
      <alignment vertical="center" shrinkToFit="1"/>
    </xf>
    <xf numFmtId="176" fontId="1" fillId="8" borderId="224" xfId="11" applyNumberFormat="1" applyFont="1" applyFill="1" applyBorder="1" applyAlignment="1">
      <alignment horizontal="right"/>
    </xf>
    <xf numFmtId="176" fontId="1" fillId="0" borderId="224" xfId="11" applyNumberFormat="1" applyFont="1" applyFill="1" applyBorder="1" applyAlignment="1">
      <alignment horizontal="right"/>
    </xf>
    <xf numFmtId="176" fontId="0" fillId="0" borderId="256" xfId="11" applyNumberFormat="1" applyFont="1" applyBorder="1">
      <alignment vertical="center"/>
    </xf>
    <xf numFmtId="176" fontId="1" fillId="0" borderId="256" xfId="11" applyNumberFormat="1" applyFont="1" applyBorder="1" applyAlignment="1">
      <alignment horizontal="right" vertical="center"/>
    </xf>
    <xf numFmtId="176" fontId="1" fillId="8" borderId="256" xfId="11" applyNumberFormat="1" applyFont="1" applyFill="1" applyBorder="1" applyAlignment="1">
      <alignment horizontal="right" vertical="center"/>
    </xf>
    <xf numFmtId="176" fontId="1" fillId="0" borderId="256" xfId="11" applyNumberFormat="1" applyFont="1" applyBorder="1" applyAlignment="1">
      <alignment horizontal="right"/>
    </xf>
    <xf numFmtId="186" fontId="1" fillId="7" borderId="256" xfId="11" applyNumberFormat="1" applyFont="1" applyFill="1" applyBorder="1" applyAlignment="1">
      <alignment horizontal="right"/>
    </xf>
    <xf numFmtId="176" fontId="0" fillId="0" borderId="221" xfId="11" applyNumberFormat="1" applyFont="1" applyBorder="1" applyAlignment="1">
      <alignment horizontal="center" vertical="center"/>
    </xf>
    <xf numFmtId="176" fontId="0" fillId="0" borderId="224" xfId="11" applyNumberFormat="1" applyFont="1" applyBorder="1">
      <alignment vertical="center"/>
    </xf>
    <xf numFmtId="177" fontId="5" fillId="0" borderId="285" xfId="0" applyNumberFormat="1" applyFont="1" applyBorder="1" applyAlignment="1">
      <alignment horizontal="center" vertical="center" wrapText="1"/>
    </xf>
    <xf numFmtId="177" fontId="1" fillId="0" borderId="285" xfId="0" applyNumberFormat="1" applyFont="1" applyBorder="1" applyAlignment="1">
      <alignment horizontal="center" vertical="center"/>
    </xf>
    <xf numFmtId="176" fontId="1" fillId="0" borderId="285" xfId="11" applyNumberFormat="1" applyFont="1" applyBorder="1" applyAlignment="1">
      <alignment horizontal="center" vertical="center" shrinkToFit="1"/>
    </xf>
    <xf numFmtId="179" fontId="1" fillId="0" borderId="286" xfId="11" applyNumberFormat="1" applyBorder="1" applyAlignment="1">
      <alignment horizontal="center" vertical="center"/>
    </xf>
    <xf numFmtId="177" fontId="0" fillId="0" borderId="287" xfId="0" applyNumberFormat="1" applyFont="1" applyBorder="1" applyAlignment="1">
      <alignment horizontal="left" vertical="center"/>
    </xf>
    <xf numFmtId="177" fontId="1" fillId="0" borderId="288" xfId="0" applyNumberFormat="1" applyFont="1" applyFill="1" applyBorder="1">
      <alignment vertical="center"/>
    </xf>
    <xf numFmtId="177" fontId="1" fillId="0" borderId="288" xfId="0" applyNumberFormat="1" applyFont="1" applyBorder="1">
      <alignment vertical="center"/>
    </xf>
    <xf numFmtId="177" fontId="1" fillId="0" borderId="288" xfId="0" applyNumberFormat="1" applyFont="1" applyBorder="1" applyAlignment="1">
      <alignment vertical="center"/>
    </xf>
    <xf numFmtId="177" fontId="1" fillId="0" borderId="287" xfId="0" applyNumberFormat="1" applyFont="1" applyBorder="1" applyAlignment="1">
      <alignment vertical="center"/>
    </xf>
    <xf numFmtId="177" fontId="0" fillId="0" borderId="289" xfId="0" applyNumberFormat="1" applyBorder="1" applyAlignment="1">
      <alignment vertical="center"/>
    </xf>
    <xf numFmtId="177" fontId="0" fillId="0" borderId="287" xfId="0" applyNumberFormat="1" applyBorder="1" applyAlignment="1">
      <alignment vertical="center"/>
    </xf>
    <xf numFmtId="176" fontId="1" fillId="0" borderId="225" xfId="11" applyNumberFormat="1" applyBorder="1">
      <alignment vertical="center"/>
    </xf>
    <xf numFmtId="177" fontId="0" fillId="0" borderId="224" xfId="0" applyNumberFormat="1" applyBorder="1" applyAlignment="1">
      <alignment vertical="center"/>
    </xf>
    <xf numFmtId="176" fontId="1" fillId="7" borderId="224" xfId="11" applyNumberFormat="1" applyFont="1" applyFill="1" applyBorder="1" applyAlignment="1">
      <alignment horizontal="center"/>
    </xf>
    <xf numFmtId="177" fontId="1" fillId="0" borderId="245" xfId="0" applyNumberFormat="1" applyFont="1" applyBorder="1" applyAlignment="1">
      <alignment vertical="center"/>
    </xf>
    <xf numFmtId="177" fontId="1" fillId="0" borderId="246" xfId="0" applyNumberFormat="1" applyFont="1" applyBorder="1" applyAlignment="1">
      <alignment vertical="center"/>
    </xf>
    <xf numFmtId="177" fontId="0" fillId="0" borderId="290" xfId="0" applyNumberFormat="1" applyBorder="1" applyAlignment="1">
      <alignment vertical="center"/>
    </xf>
    <xf numFmtId="0" fontId="0" fillId="0" borderId="240" xfId="2" applyFont="1" applyBorder="1" applyAlignment="1">
      <alignment horizontal="left" vertical="center" wrapText="1"/>
    </xf>
    <xf numFmtId="0" fontId="1" fillId="0" borderId="240" xfId="2" applyFont="1" applyBorder="1" applyAlignment="1">
      <alignment horizontal="left" vertical="center" wrapText="1"/>
    </xf>
    <xf numFmtId="0" fontId="1" fillId="0" borderId="252" xfId="2" applyFont="1" applyBorder="1" applyAlignment="1">
      <alignment horizontal="left" vertical="center" wrapText="1"/>
    </xf>
    <xf numFmtId="0" fontId="0" fillId="0" borderId="264" xfId="2" applyFont="1" applyBorder="1" applyAlignment="1">
      <alignment horizontal="center" vertical="center" wrapText="1"/>
    </xf>
    <xf numFmtId="0" fontId="0" fillId="0" borderId="129" xfId="0" applyFont="1" applyFill="1" applyBorder="1" applyAlignment="1">
      <alignment horizontal="center" vertical="center"/>
    </xf>
    <xf numFmtId="185" fontId="0" fillId="0" borderId="57" xfId="0" applyNumberFormat="1" applyFont="1" applyFill="1" applyBorder="1" applyAlignment="1">
      <alignment horizontal="center" vertical="center"/>
    </xf>
    <xf numFmtId="181" fontId="0" fillId="0" borderId="27" xfId="0" applyNumberFormat="1" applyFont="1" applyFill="1" applyBorder="1" applyAlignment="1">
      <alignment vertical="center"/>
    </xf>
    <xf numFmtId="176" fontId="0" fillId="0" borderId="67" xfId="0" applyNumberFormat="1" applyFont="1" applyFill="1" applyBorder="1" applyAlignment="1">
      <alignment vertical="center" shrinkToFit="1"/>
    </xf>
    <xf numFmtId="176" fontId="0" fillId="0" borderId="67" xfId="0" applyNumberFormat="1" applyFont="1" applyFill="1" applyBorder="1" applyAlignment="1">
      <alignment horizontal="center" vertical="center" shrinkToFit="1"/>
    </xf>
    <xf numFmtId="0" fontId="0" fillId="0" borderId="243" xfId="2" applyFont="1" applyBorder="1" applyAlignment="1">
      <alignment horizontal="left" vertical="center" wrapText="1"/>
    </xf>
    <xf numFmtId="0" fontId="8" fillId="0" borderId="0" xfId="2" applyFont="1" applyBorder="1" applyAlignment="1">
      <alignment horizontal="left" vertical="center" indent="1"/>
    </xf>
    <xf numFmtId="0" fontId="8" fillId="0" borderId="281" xfId="2" applyFont="1" applyBorder="1" applyAlignment="1">
      <alignment horizontal="center" vertical="center" wrapText="1"/>
    </xf>
    <xf numFmtId="177" fontId="0" fillId="0" borderId="240" xfId="0" applyNumberFormat="1" applyFont="1" applyBorder="1" applyAlignment="1">
      <alignment horizontal="center" vertical="center" shrinkToFit="1"/>
    </xf>
    <xf numFmtId="188" fontId="8" fillId="0" borderId="240" xfId="2" applyNumberFormat="1" applyFont="1" applyBorder="1" applyAlignment="1">
      <alignment horizontal="center" vertical="center" wrapText="1"/>
    </xf>
    <xf numFmtId="0" fontId="1" fillId="0" borderId="250" xfId="2" applyFont="1" applyBorder="1" applyAlignment="1">
      <alignment horizontal="center" vertical="center" wrapText="1"/>
    </xf>
    <xf numFmtId="0" fontId="1" fillId="0" borderId="235" xfId="2" applyFont="1" applyBorder="1" applyAlignment="1">
      <alignment horizontal="center" vertical="center" wrapText="1"/>
    </xf>
    <xf numFmtId="0" fontId="1" fillId="0" borderId="250" xfId="2" applyFont="1" applyFill="1" applyBorder="1" applyAlignment="1">
      <alignment horizontal="center" vertical="center" wrapText="1"/>
    </xf>
    <xf numFmtId="0" fontId="1" fillId="0" borderId="18" xfId="2" applyFont="1" applyFill="1" applyBorder="1" applyAlignment="1">
      <alignment horizontal="center" vertical="center" wrapText="1"/>
    </xf>
    <xf numFmtId="0" fontId="1" fillId="0" borderId="235" xfId="2" applyFont="1" applyFill="1" applyBorder="1" applyAlignment="1">
      <alignment horizontal="center" vertical="center" wrapText="1"/>
    </xf>
    <xf numFmtId="0" fontId="1" fillId="0" borderId="251" xfId="2" applyFont="1" applyBorder="1" applyAlignment="1">
      <alignment horizontal="center" vertical="center" wrapText="1"/>
    </xf>
    <xf numFmtId="0" fontId="1" fillId="0" borderId="245" xfId="2" applyFont="1" applyBorder="1" applyAlignment="1">
      <alignment horizontal="center" vertical="center" wrapText="1"/>
    </xf>
    <xf numFmtId="0" fontId="1" fillId="0" borderId="246" xfId="2" applyFont="1" applyBorder="1" applyAlignment="1">
      <alignment horizontal="center" vertical="center" wrapText="1"/>
    </xf>
    <xf numFmtId="0" fontId="1" fillId="0" borderId="237" xfId="2" applyFont="1" applyBorder="1" applyAlignment="1">
      <alignment horizontal="center" vertical="center" wrapText="1"/>
    </xf>
    <xf numFmtId="0" fontId="1" fillId="0" borderId="245" xfId="2" applyFont="1" applyFill="1" applyBorder="1" applyAlignment="1">
      <alignment horizontal="center" vertical="center" wrapText="1"/>
    </xf>
    <xf numFmtId="0" fontId="1" fillId="0" borderId="246" xfId="2" applyFont="1" applyFill="1" applyBorder="1" applyAlignment="1">
      <alignment horizontal="center" vertical="center" wrapText="1"/>
    </xf>
    <xf numFmtId="0" fontId="1" fillId="0" borderId="237" xfId="2" applyFont="1" applyFill="1" applyBorder="1" applyAlignment="1">
      <alignment horizontal="center" vertical="center" wrapText="1"/>
    </xf>
    <xf numFmtId="0" fontId="1" fillId="0" borderId="247" xfId="2" applyFont="1" applyBorder="1" applyAlignment="1">
      <alignment horizontal="center" vertical="center" wrapText="1"/>
    </xf>
    <xf numFmtId="0" fontId="17" fillId="0" borderId="5" xfId="0" applyFont="1" applyBorder="1" applyAlignment="1">
      <alignment vertical="center"/>
    </xf>
    <xf numFmtId="0" fontId="17" fillId="0" borderId="0" xfId="0" applyFont="1" applyBorder="1" applyAlignment="1">
      <alignment vertical="center"/>
    </xf>
    <xf numFmtId="0" fontId="8" fillId="0" borderId="0" xfId="2" applyFont="1" applyBorder="1" applyAlignment="1">
      <alignment vertical="center"/>
    </xf>
    <xf numFmtId="0" fontId="0" fillId="0" borderId="42" xfId="0" applyBorder="1" applyAlignment="1">
      <alignment horizontal="center" vertical="center" textRotation="255" shrinkToFit="1"/>
    </xf>
    <xf numFmtId="176" fontId="0" fillId="0" borderId="16" xfId="0" applyNumberFormat="1" applyFont="1" applyBorder="1" applyAlignment="1">
      <alignment vertical="center"/>
    </xf>
    <xf numFmtId="177" fontId="0" fillId="0" borderId="280" xfId="0" applyNumberFormat="1" applyFont="1" applyBorder="1" applyAlignment="1">
      <alignment horizontal="center" vertical="center" shrinkToFit="1"/>
    </xf>
    <xf numFmtId="178" fontId="0" fillId="0" borderId="252" xfId="0" applyNumberFormat="1" applyFont="1" applyBorder="1" applyAlignment="1">
      <alignment vertical="center" shrinkToFit="1"/>
    </xf>
    <xf numFmtId="179" fontId="0" fillId="0" borderId="44" xfId="0" applyNumberFormat="1" applyFont="1" applyBorder="1" applyAlignment="1">
      <alignment vertical="center"/>
    </xf>
    <xf numFmtId="177" fontId="0" fillId="0" borderId="240" xfId="0" applyNumberFormat="1" applyFont="1" applyBorder="1" applyAlignment="1">
      <alignment horizontal="center" vertical="center" shrinkToFit="1"/>
    </xf>
    <xf numFmtId="176" fontId="0" fillId="0" borderId="16" xfId="0" applyNumberFormat="1" applyFont="1" applyBorder="1" applyAlignment="1">
      <alignment vertical="center"/>
    </xf>
    <xf numFmtId="177" fontId="0" fillId="0" borderId="181" xfId="3" applyNumberFormat="1" applyFont="1" applyBorder="1" applyAlignment="1">
      <alignment horizontal="center" vertical="center" shrinkToFit="1"/>
    </xf>
    <xf numFmtId="177" fontId="0" fillId="0" borderId="100" xfId="0" quotePrefix="1" applyNumberFormat="1" applyFont="1" applyFill="1" applyBorder="1" applyAlignment="1">
      <alignment vertical="center" shrinkToFit="1"/>
    </xf>
    <xf numFmtId="0" fontId="0" fillId="0" borderId="44" xfId="0" applyBorder="1">
      <alignment vertical="center"/>
    </xf>
    <xf numFmtId="0" fontId="0" fillId="0" borderId="108" xfId="0" applyBorder="1">
      <alignment vertical="center"/>
    </xf>
    <xf numFmtId="0" fontId="0" fillId="9" borderId="48" xfId="0" applyFill="1" applyBorder="1">
      <alignment vertical="center"/>
    </xf>
    <xf numFmtId="176" fontId="0" fillId="9" borderId="245" xfId="0" applyNumberFormat="1" applyFill="1" applyBorder="1" applyAlignment="1">
      <alignment vertical="center"/>
    </xf>
    <xf numFmtId="0" fontId="0" fillId="9" borderId="44" xfId="0" applyFill="1" applyBorder="1">
      <alignment vertical="center"/>
    </xf>
    <xf numFmtId="176" fontId="0" fillId="9" borderId="245" xfId="0" applyNumberFormat="1" applyFont="1" applyFill="1" applyBorder="1" applyAlignment="1">
      <alignment vertical="center"/>
    </xf>
    <xf numFmtId="176" fontId="0" fillId="9" borderId="249" xfId="0" applyNumberFormat="1" applyFill="1" applyBorder="1" applyAlignment="1">
      <alignment horizontal="center" vertical="center"/>
    </xf>
    <xf numFmtId="0" fontId="0" fillId="9" borderId="108" xfId="0" applyFill="1" applyBorder="1">
      <alignment vertical="center"/>
    </xf>
    <xf numFmtId="187" fontId="0" fillId="0" borderId="304" xfId="0" applyNumberFormat="1" applyFont="1" applyBorder="1" applyAlignment="1">
      <alignment vertical="center" shrinkToFit="1"/>
    </xf>
    <xf numFmtId="0" fontId="0" fillId="9" borderId="46" xfId="0" applyFill="1" applyBorder="1">
      <alignment vertical="center"/>
    </xf>
    <xf numFmtId="181" fontId="0" fillId="0" borderId="305" xfId="0" applyNumberFormat="1" applyFont="1" applyBorder="1" applyAlignment="1">
      <alignment horizontal="right" vertical="center"/>
    </xf>
    <xf numFmtId="179" fontId="0" fillId="0" borderId="16" xfId="0" applyNumberFormat="1" applyFont="1" applyFill="1" applyBorder="1" applyAlignment="1">
      <alignment vertical="center" shrinkToFit="1"/>
    </xf>
    <xf numFmtId="0" fontId="8" fillId="0" borderId="0" xfId="2" applyFont="1" applyBorder="1" applyAlignment="1">
      <alignment vertical="center" wrapText="1"/>
    </xf>
    <xf numFmtId="0" fontId="1" fillId="0" borderId="18" xfId="2" applyFont="1" applyBorder="1" applyAlignment="1">
      <alignment horizontal="center" vertical="center" wrapText="1"/>
    </xf>
    <xf numFmtId="0" fontId="1" fillId="0" borderId="0" xfId="2" applyFont="1" applyBorder="1" applyAlignment="1">
      <alignment horizontal="center" vertical="center" wrapText="1"/>
    </xf>
    <xf numFmtId="177" fontId="0" fillId="0" borderId="246" xfId="0" applyNumberFormat="1" applyFill="1" applyBorder="1" applyAlignment="1">
      <alignment vertical="center"/>
    </xf>
    <xf numFmtId="177" fontId="0" fillId="0" borderId="246" xfId="0" applyNumberFormat="1" applyFont="1" applyFill="1" applyBorder="1" applyAlignment="1">
      <alignment vertical="center"/>
    </xf>
    <xf numFmtId="177" fontId="0" fillId="0" borderId="247" xfId="0" applyNumberFormat="1" applyFont="1" applyFill="1" applyBorder="1" applyAlignment="1">
      <alignment vertical="center"/>
    </xf>
    <xf numFmtId="0" fontId="8" fillId="0" borderId="309" xfId="0" applyFont="1" applyBorder="1" applyAlignment="1">
      <alignment horizontal="center" vertical="center" shrinkToFit="1"/>
    </xf>
    <xf numFmtId="0" fontId="8" fillId="0" borderId="312" xfId="0" applyFont="1" applyBorder="1" applyAlignment="1">
      <alignment horizontal="center" vertical="center" shrinkToFit="1"/>
    </xf>
    <xf numFmtId="0" fontId="8" fillId="0" borderId="324" xfId="2" applyFont="1" applyBorder="1" applyAlignment="1">
      <alignment horizontal="center" vertical="center" wrapText="1"/>
    </xf>
    <xf numFmtId="0" fontId="8" fillId="0" borderId="248" xfId="2" applyFont="1" applyBorder="1" applyAlignment="1">
      <alignment horizontal="center" vertical="center" wrapText="1"/>
    </xf>
    <xf numFmtId="0" fontId="1" fillId="0" borderId="5" xfId="2" applyFont="1" applyBorder="1" applyAlignment="1">
      <alignment horizontal="center" vertical="center" wrapText="1"/>
    </xf>
    <xf numFmtId="0" fontId="1" fillId="0" borderId="62" xfId="2" applyFont="1" applyBorder="1" applyAlignment="1">
      <alignment horizontal="center" vertical="center" wrapText="1"/>
    </xf>
    <xf numFmtId="0" fontId="1" fillId="0" borderId="327" xfId="2" applyFont="1" applyBorder="1" applyAlignment="1">
      <alignment horizontal="center" vertical="center" wrapText="1"/>
    </xf>
    <xf numFmtId="0" fontId="1" fillId="0" borderId="328" xfId="2" applyFont="1" applyBorder="1" applyAlignment="1">
      <alignment horizontal="center" vertical="center" wrapText="1"/>
    </xf>
    <xf numFmtId="176" fontId="0" fillId="0" borderId="236" xfId="0" applyNumberFormat="1" applyFont="1" applyBorder="1" applyAlignment="1">
      <alignment horizontal="left" vertical="center" indent="1"/>
    </xf>
    <xf numFmtId="176" fontId="0" fillId="0" borderId="237" xfId="0" applyNumberFormat="1" applyFont="1" applyBorder="1" applyAlignment="1">
      <alignment horizontal="left" vertical="center" indent="1"/>
    </xf>
    <xf numFmtId="0" fontId="0" fillId="0" borderId="240" xfId="2" applyFont="1" applyBorder="1" applyAlignment="1">
      <alignment horizontal="center" vertical="center" wrapText="1" shrinkToFit="1"/>
    </xf>
    <xf numFmtId="176" fontId="0" fillId="0" borderId="0" xfId="0" applyNumberFormat="1" applyFill="1" applyBorder="1" applyAlignment="1">
      <alignment vertical="center"/>
    </xf>
    <xf numFmtId="176" fontId="0" fillId="0" borderId="67" xfId="0" applyNumberFormat="1" applyFill="1" applyBorder="1" applyAlignment="1">
      <alignment vertical="center" shrinkToFit="1"/>
    </xf>
    <xf numFmtId="176" fontId="0" fillId="0" borderId="67" xfId="0" applyNumberFormat="1" applyFont="1" applyFill="1" applyBorder="1" applyAlignment="1">
      <alignment horizontal="right" vertical="center" shrinkToFit="1"/>
    </xf>
    <xf numFmtId="9" fontId="0" fillId="0" borderId="67" xfId="0" applyNumberFormat="1" applyFont="1" applyFill="1" applyBorder="1" applyAlignment="1">
      <alignment vertical="center" shrinkToFit="1"/>
    </xf>
    <xf numFmtId="182" fontId="0" fillId="0" borderId="67" xfId="4" applyNumberFormat="1" applyFont="1" applyFill="1" applyBorder="1" applyAlignment="1">
      <alignment vertical="center" shrinkToFit="1"/>
    </xf>
    <xf numFmtId="176" fontId="0" fillId="0" borderId="1" xfId="0" applyNumberFormat="1" applyFont="1" applyFill="1" applyBorder="1" applyAlignment="1">
      <alignment vertical="center" shrinkToFit="1"/>
    </xf>
    <xf numFmtId="9" fontId="0" fillId="0" borderId="1" xfId="0" applyNumberFormat="1" applyFont="1" applyFill="1" applyBorder="1" applyAlignment="1">
      <alignment vertical="center" shrinkToFit="1"/>
    </xf>
    <xf numFmtId="176" fontId="0" fillId="0" borderId="2" xfId="0" applyNumberFormat="1" applyFont="1" applyFill="1" applyBorder="1" applyAlignment="1">
      <alignment vertical="center" shrinkToFit="1"/>
    </xf>
    <xf numFmtId="176" fontId="0" fillId="0" borderId="67" xfId="0" applyNumberFormat="1" applyFill="1" applyBorder="1" applyAlignment="1">
      <alignment horizontal="center" vertical="center" shrinkToFit="1"/>
    </xf>
    <xf numFmtId="182" fontId="0" fillId="0" borderId="103" xfId="0" applyNumberFormat="1" applyFont="1" applyFill="1" applyBorder="1" applyAlignment="1">
      <alignment vertical="center"/>
    </xf>
    <xf numFmtId="177" fontId="0" fillId="0" borderId="247" xfId="0" applyNumberFormat="1" applyFill="1" applyBorder="1" applyAlignment="1">
      <alignment vertical="center"/>
    </xf>
    <xf numFmtId="177" fontId="0" fillId="0" borderId="244" xfId="0" applyNumberFormat="1" applyFill="1" applyBorder="1" applyAlignment="1">
      <alignment vertical="center" shrinkToFit="1"/>
    </xf>
    <xf numFmtId="179" fontId="0" fillId="0" borderId="279" xfId="0" applyNumberFormat="1" applyFont="1" applyFill="1" applyBorder="1" applyAlignment="1">
      <alignment horizontal="center" vertical="center" shrinkToFit="1"/>
    </xf>
    <xf numFmtId="179" fontId="0" fillId="0" borderId="91" xfId="0" applyNumberFormat="1" applyFont="1" applyFill="1" applyBorder="1" applyAlignment="1">
      <alignment horizontal="center" vertical="center" shrinkToFit="1"/>
    </xf>
    <xf numFmtId="176" fontId="18" fillId="0" borderId="332" xfId="11" applyNumberFormat="1" applyFont="1" applyBorder="1" applyAlignment="1">
      <alignment vertical="center"/>
    </xf>
    <xf numFmtId="176" fontId="18" fillId="0" borderId="332" xfId="11" applyNumberFormat="1" applyFont="1" applyBorder="1" applyAlignment="1">
      <alignment horizontal="right" vertical="center"/>
    </xf>
    <xf numFmtId="179" fontId="18" fillId="0" borderId="332" xfId="11" applyNumberFormat="1" applyFont="1" applyBorder="1" applyAlignment="1">
      <alignment horizontal="right" vertical="center"/>
    </xf>
    <xf numFmtId="176" fontId="18" fillId="0" borderId="332" xfId="11" applyNumberFormat="1" applyFont="1" applyBorder="1" applyAlignment="1">
      <alignment horizontal="center" vertical="center" shrinkToFit="1"/>
    </xf>
    <xf numFmtId="176" fontId="18" fillId="8" borderId="332" xfId="11" applyNumberFormat="1" applyFont="1" applyFill="1" applyBorder="1" applyAlignment="1">
      <alignment horizontal="center" vertical="center" shrinkToFit="1"/>
    </xf>
    <xf numFmtId="176" fontId="18" fillId="0" borderId="332" xfId="11" applyNumberFormat="1" applyFont="1" applyBorder="1" applyAlignment="1">
      <alignment horizontal="center" vertical="center"/>
    </xf>
    <xf numFmtId="176" fontId="18" fillId="0" borderId="332" xfId="11" applyNumberFormat="1" applyFont="1" applyFill="1" applyBorder="1">
      <alignment vertical="center"/>
    </xf>
    <xf numFmtId="176" fontId="18" fillId="0" borderId="332" xfId="11" applyNumberFormat="1" applyFont="1" applyFill="1" applyBorder="1" applyAlignment="1">
      <alignment horizontal="right" vertical="center"/>
    </xf>
    <xf numFmtId="176" fontId="18" fillId="8" borderId="332" xfId="11" applyNumberFormat="1" applyFont="1" applyFill="1" applyBorder="1" applyAlignment="1">
      <alignment horizontal="right" vertical="center"/>
    </xf>
    <xf numFmtId="176" fontId="18" fillId="0" borderId="332" xfId="11" applyNumberFormat="1" applyFont="1" applyBorder="1" applyAlignment="1">
      <alignment horizontal="right"/>
    </xf>
    <xf numFmtId="186" fontId="18" fillId="7" borderId="332" xfId="11" applyNumberFormat="1" applyFont="1" applyFill="1" applyBorder="1" applyAlignment="1">
      <alignment horizontal="right"/>
    </xf>
    <xf numFmtId="176" fontId="18" fillId="0" borderId="332" xfId="11" applyNumberFormat="1" applyFont="1" applyBorder="1">
      <alignment vertical="center"/>
    </xf>
    <xf numFmtId="176" fontId="18" fillId="4" borderId="332" xfId="11" applyNumberFormat="1" applyFont="1" applyFill="1" applyBorder="1" applyAlignment="1">
      <alignment horizontal="center" vertical="center"/>
    </xf>
    <xf numFmtId="176" fontId="18" fillId="4" borderId="332" xfId="11" applyNumberFormat="1" applyFont="1" applyFill="1" applyBorder="1" applyAlignment="1">
      <alignment horizontal="right" vertical="center"/>
    </xf>
    <xf numFmtId="176" fontId="18" fillId="8" borderId="332" xfId="11" applyNumberFormat="1" applyFont="1" applyFill="1" applyBorder="1" applyAlignment="1">
      <alignment horizontal="right"/>
    </xf>
    <xf numFmtId="176" fontId="18" fillId="0" borderId="332" xfId="11" applyNumberFormat="1" applyFont="1" applyFill="1" applyBorder="1" applyAlignment="1">
      <alignment horizontal="right"/>
    </xf>
    <xf numFmtId="176" fontId="18" fillId="0" borderId="332" xfId="11" applyNumberFormat="1" applyFont="1" applyFill="1" applyBorder="1" applyAlignment="1">
      <alignment vertical="center" shrinkToFit="1"/>
    </xf>
    <xf numFmtId="186" fontId="18" fillId="4" borderId="332" xfId="11" applyNumberFormat="1" applyFont="1" applyFill="1" applyBorder="1" applyAlignment="1">
      <alignment horizontal="right"/>
    </xf>
    <xf numFmtId="179" fontId="18" fillId="0" borderId="332" xfId="11" applyNumberFormat="1" applyFont="1" applyBorder="1">
      <alignment vertical="center"/>
    </xf>
    <xf numFmtId="177" fontId="18" fillId="0" borderId="332" xfId="0" applyNumberFormat="1" applyFont="1" applyBorder="1" applyAlignment="1">
      <alignment vertical="center"/>
    </xf>
    <xf numFmtId="177" fontId="18" fillId="0" borderId="332" xfId="0" applyNumberFormat="1" applyFont="1" applyBorder="1" applyAlignment="1">
      <alignment horizontal="center" vertical="center"/>
    </xf>
    <xf numFmtId="177" fontId="19" fillId="0" borderId="332" xfId="0" applyNumberFormat="1" applyFont="1" applyBorder="1" applyAlignment="1">
      <alignment horizontal="center" vertical="center" wrapText="1"/>
    </xf>
    <xf numFmtId="179" fontId="18" fillId="0" borderId="332" xfId="11" applyNumberFormat="1" applyFont="1" applyBorder="1" applyAlignment="1">
      <alignment horizontal="center" vertical="center"/>
    </xf>
    <xf numFmtId="177" fontId="18" fillId="0" borderId="332" xfId="0" applyNumberFormat="1" applyFont="1" applyBorder="1" applyAlignment="1">
      <alignment horizontal="left" vertical="center"/>
    </xf>
    <xf numFmtId="177" fontId="18" fillId="0" borderId="332" xfId="0" applyNumberFormat="1" applyFont="1" applyFill="1" applyBorder="1">
      <alignment vertical="center"/>
    </xf>
    <xf numFmtId="177" fontId="18" fillId="0" borderId="332" xfId="0" applyNumberFormat="1" applyFont="1" applyBorder="1">
      <alignment vertical="center"/>
    </xf>
    <xf numFmtId="176" fontId="18" fillId="7" borderId="332" xfId="11" applyNumberFormat="1" applyFont="1" applyFill="1" applyBorder="1" applyAlignment="1">
      <alignment horizontal="center"/>
    </xf>
    <xf numFmtId="176" fontId="18" fillId="0" borderId="332" xfId="11" applyNumberFormat="1" applyFont="1" applyFill="1" applyBorder="1" applyAlignment="1">
      <alignment horizontal="center"/>
    </xf>
    <xf numFmtId="177" fontId="18" fillId="4" borderId="332" xfId="0" applyNumberFormat="1" applyFont="1" applyFill="1" applyBorder="1" applyAlignment="1">
      <alignment horizontal="center" vertical="center"/>
    </xf>
    <xf numFmtId="177" fontId="18" fillId="4" borderId="332" xfId="0" applyNumberFormat="1" applyFont="1" applyFill="1" applyBorder="1">
      <alignment vertical="center"/>
    </xf>
    <xf numFmtId="177" fontId="18" fillId="4" borderId="332" xfId="0" applyNumberFormat="1" applyFont="1" applyFill="1" applyBorder="1" applyAlignment="1">
      <alignment vertical="center"/>
    </xf>
    <xf numFmtId="176" fontId="18" fillId="4" borderId="332" xfId="11" applyNumberFormat="1" applyFont="1" applyFill="1" applyBorder="1">
      <alignment vertical="center"/>
    </xf>
    <xf numFmtId="0" fontId="8" fillId="0" borderId="192" xfId="2" applyFont="1" applyBorder="1" applyAlignment="1">
      <alignment horizontal="center" vertical="center" wrapText="1"/>
    </xf>
    <xf numFmtId="0" fontId="8" fillId="0" borderId="193" xfId="2" applyFont="1" applyBorder="1" applyAlignment="1">
      <alignment horizontal="center" vertical="center" wrapText="1"/>
    </xf>
    <xf numFmtId="0" fontId="8" fillId="0" borderId="66" xfId="2" applyFont="1" applyBorder="1" applyAlignment="1">
      <alignment horizontal="center" vertical="center" textRotation="255" wrapText="1"/>
    </xf>
    <xf numFmtId="0" fontId="1" fillId="0" borderId="54" xfId="2" applyFont="1" applyBorder="1" applyAlignment="1">
      <alignment horizontal="center" vertical="center"/>
    </xf>
    <xf numFmtId="0" fontId="1" fillId="0" borderId="37" xfId="2" applyFont="1" applyBorder="1" applyAlignment="1">
      <alignment horizontal="center" vertical="center"/>
    </xf>
    <xf numFmtId="0" fontId="1" fillId="0" borderId="63" xfId="2" applyFont="1" applyBorder="1" applyAlignment="1">
      <alignment horizontal="center" vertical="center"/>
    </xf>
    <xf numFmtId="0" fontId="1" fillId="0" borderId="64" xfId="2" applyFont="1" applyBorder="1" applyAlignment="1">
      <alignment horizontal="center" vertical="center"/>
    </xf>
    <xf numFmtId="0" fontId="8" fillId="0" borderId="178" xfId="2" applyFont="1" applyBorder="1" applyAlignment="1">
      <alignment horizontal="center" vertical="center" wrapText="1"/>
    </xf>
    <xf numFmtId="0" fontId="8" fillId="0" borderId="179" xfId="2" applyFont="1" applyBorder="1" applyAlignment="1">
      <alignment horizontal="center" vertical="center" wrapText="1"/>
    </xf>
    <xf numFmtId="0" fontId="8" fillId="0" borderId="218" xfId="2" applyFont="1" applyBorder="1" applyAlignment="1">
      <alignment horizontal="center" vertical="center" wrapText="1"/>
    </xf>
    <xf numFmtId="0" fontId="8" fillId="0" borderId="219" xfId="2" applyFont="1" applyBorder="1" applyAlignment="1">
      <alignment horizontal="center" vertical="center" wrapText="1"/>
    </xf>
    <xf numFmtId="0" fontId="8" fillId="0" borderId="230" xfId="2" applyFont="1" applyBorder="1" applyAlignment="1">
      <alignment horizontal="center" vertical="center" wrapText="1"/>
    </xf>
    <xf numFmtId="0" fontId="8" fillId="0" borderId="231" xfId="2" applyFont="1" applyBorder="1" applyAlignment="1">
      <alignment horizontal="center" vertical="center" wrapText="1"/>
    </xf>
    <xf numFmtId="0" fontId="8" fillId="0" borderId="280" xfId="2" applyFont="1" applyBorder="1" applyAlignment="1">
      <alignment horizontal="center" vertical="center" wrapText="1"/>
    </xf>
    <xf numFmtId="0" fontId="8" fillId="0" borderId="281" xfId="2" applyFont="1" applyBorder="1" applyAlignment="1">
      <alignment horizontal="center" vertical="center" wrapText="1"/>
    </xf>
    <xf numFmtId="0" fontId="8" fillId="0" borderId="244" xfId="2" applyFont="1" applyBorder="1" applyAlignment="1">
      <alignment horizontal="center" vertical="center" textRotation="255" wrapText="1"/>
    </xf>
    <xf numFmtId="0" fontId="1" fillId="0" borderId="236" xfId="2" applyFont="1" applyBorder="1" applyAlignment="1">
      <alignment horizontal="center" vertical="center"/>
    </xf>
    <xf numFmtId="0" fontId="1" fillId="0" borderId="237" xfId="2" applyFont="1" applyBorder="1" applyAlignment="1">
      <alignment horizontal="center" vertical="center"/>
    </xf>
    <xf numFmtId="0" fontId="1" fillId="0" borderId="238" xfId="2" applyFont="1" applyBorder="1" applyAlignment="1">
      <alignment horizontal="center" vertical="center"/>
    </xf>
    <xf numFmtId="0" fontId="1" fillId="0" borderId="239" xfId="2" applyFont="1" applyBorder="1" applyAlignment="1">
      <alignment horizontal="center" vertical="center"/>
    </xf>
    <xf numFmtId="0" fontId="1" fillId="0" borderId="69" xfId="2" applyFont="1" applyBorder="1" applyAlignment="1">
      <alignment horizontal="center" vertical="center"/>
    </xf>
    <xf numFmtId="0" fontId="1" fillId="0" borderId="16" xfId="2" applyFont="1" applyBorder="1" applyAlignment="1">
      <alignment horizontal="center" vertical="center"/>
    </xf>
    <xf numFmtId="0" fontId="0" fillId="0" borderId="24" xfId="2" applyFont="1" applyBorder="1" applyAlignment="1">
      <alignment vertical="center" wrapText="1"/>
    </xf>
    <xf numFmtId="0" fontId="0" fillId="0" borderId="27" xfId="2" applyFont="1" applyBorder="1" applyAlignment="1">
      <alignment vertical="center" wrapText="1"/>
    </xf>
    <xf numFmtId="0" fontId="0" fillId="0" borderId="135" xfId="2" applyFont="1" applyBorder="1" applyAlignment="1">
      <alignment vertical="center" wrapText="1"/>
    </xf>
    <xf numFmtId="0" fontId="1" fillId="0" borderId="28" xfId="2" applyFont="1" applyBorder="1" applyAlignment="1">
      <alignment horizontal="center" vertical="center"/>
    </xf>
    <xf numFmtId="0" fontId="1" fillId="0" borderId="27" xfId="2" applyFont="1" applyBorder="1" applyAlignment="1">
      <alignment vertical="center" wrapText="1"/>
    </xf>
    <xf numFmtId="0" fontId="1" fillId="0" borderId="135" xfId="2" applyFont="1" applyBorder="1" applyAlignment="1">
      <alignment vertical="center" wrapText="1"/>
    </xf>
    <xf numFmtId="0" fontId="0" fillId="0" borderId="16" xfId="2" applyFont="1" applyBorder="1" applyAlignment="1">
      <alignment vertical="center" wrapText="1"/>
    </xf>
    <xf numFmtId="0" fontId="1" fillId="0" borderId="16" xfId="2" applyFont="1" applyBorder="1" applyAlignment="1">
      <alignment vertical="center" wrapText="1"/>
    </xf>
    <xf numFmtId="0" fontId="1" fillId="0" borderId="44" xfId="2" applyFont="1" applyBorder="1" applyAlignment="1">
      <alignment vertical="center" wrapText="1"/>
    </xf>
    <xf numFmtId="0" fontId="1" fillId="0" borderId="45" xfId="2" applyFont="1" applyBorder="1" applyAlignment="1">
      <alignment horizontal="center" vertical="center"/>
    </xf>
    <xf numFmtId="0" fontId="1" fillId="0" borderId="35" xfId="2" applyFont="1" applyBorder="1" applyAlignment="1">
      <alignment horizontal="center" vertical="center"/>
    </xf>
    <xf numFmtId="0" fontId="0" fillId="0" borderId="41" xfId="2" applyFont="1" applyBorder="1" applyAlignment="1">
      <alignment vertical="center" wrapText="1"/>
    </xf>
    <xf numFmtId="0" fontId="1" fillId="0" borderId="141" xfId="2" applyFont="1" applyBorder="1" applyAlignment="1">
      <alignment vertical="center" wrapText="1"/>
    </xf>
    <xf numFmtId="0" fontId="1" fillId="0" borderId="155" xfId="2" applyFont="1" applyBorder="1" applyAlignment="1">
      <alignment vertical="center" wrapText="1"/>
    </xf>
    <xf numFmtId="0" fontId="1" fillId="0" borderId="97" xfId="2" applyFont="1" applyBorder="1" applyAlignment="1">
      <alignment vertical="center" wrapText="1"/>
    </xf>
    <xf numFmtId="0" fontId="1" fillId="0" borderId="73" xfId="2" applyFont="1" applyBorder="1" applyAlignment="1">
      <alignment vertical="center" wrapText="1"/>
    </xf>
    <xf numFmtId="0" fontId="1" fillId="0" borderId="131" xfId="2" applyFont="1" applyBorder="1" applyAlignment="1">
      <alignment vertical="center" wrapText="1"/>
    </xf>
    <xf numFmtId="0" fontId="1" fillId="0" borderId="70" xfId="2" applyFont="1" applyBorder="1" applyAlignment="1">
      <alignment horizontal="center" vertical="center"/>
    </xf>
    <xf numFmtId="0" fontId="0" fillId="0" borderId="33" xfId="2" applyFont="1" applyBorder="1" applyAlignment="1">
      <alignment vertical="center" wrapText="1"/>
    </xf>
    <xf numFmtId="0" fontId="0" fillId="0" borderId="34" xfId="2" applyFont="1" applyBorder="1" applyAlignment="1">
      <alignment vertical="center" wrapText="1"/>
    </xf>
    <xf numFmtId="0" fontId="0" fillId="0" borderId="140" xfId="2" applyFont="1" applyBorder="1" applyAlignment="1">
      <alignment vertical="center" wrapText="1"/>
    </xf>
    <xf numFmtId="0" fontId="8" fillId="0" borderId="329" xfId="2" applyFont="1" applyBorder="1" applyAlignment="1">
      <alignment horizontal="center" vertical="center" wrapText="1"/>
    </xf>
    <xf numFmtId="0" fontId="8" fillId="0" borderId="330" xfId="2" applyFont="1" applyBorder="1" applyAlignment="1">
      <alignment horizontal="center" vertical="center" wrapText="1"/>
    </xf>
    <xf numFmtId="0" fontId="8" fillId="0" borderId="331" xfId="2" applyFont="1" applyBorder="1" applyAlignment="1">
      <alignment horizontal="center" vertical="center" wrapText="1"/>
    </xf>
    <xf numFmtId="0" fontId="1" fillId="0" borderId="329" xfId="2" applyFont="1" applyBorder="1" applyAlignment="1">
      <alignment horizontal="center" vertical="center"/>
    </xf>
    <xf numFmtId="0" fontId="1" fillId="0" borderId="330" xfId="2" applyFont="1" applyBorder="1" applyAlignment="1">
      <alignment horizontal="center" vertical="center"/>
    </xf>
    <xf numFmtId="0" fontId="1" fillId="0" borderId="331" xfId="2" applyFont="1" applyBorder="1" applyAlignment="1">
      <alignment horizontal="center" vertical="center"/>
    </xf>
    <xf numFmtId="0" fontId="1" fillId="0" borderId="68" xfId="2" applyFont="1" applyBorder="1" applyAlignment="1">
      <alignment horizontal="center" vertical="center"/>
    </xf>
    <xf numFmtId="0" fontId="1" fillId="0" borderId="36" xfId="2" applyFont="1" applyBorder="1" applyAlignment="1">
      <alignment horizontal="center" vertical="center"/>
    </xf>
    <xf numFmtId="0" fontId="0" fillId="0" borderId="36" xfId="2" applyFont="1" applyBorder="1" applyAlignment="1">
      <alignment vertical="center" wrapText="1"/>
    </xf>
    <xf numFmtId="0" fontId="1" fillId="0" borderId="36" xfId="2" applyFont="1" applyBorder="1" applyAlignment="1">
      <alignment vertical="center" wrapText="1"/>
    </xf>
    <xf numFmtId="0" fontId="1" fillId="0" borderId="48" xfId="2" applyFont="1" applyBorder="1" applyAlignment="1">
      <alignment vertical="center" wrapText="1"/>
    </xf>
    <xf numFmtId="0" fontId="1" fillId="0" borderId="139" xfId="2" applyFont="1" applyBorder="1" applyAlignment="1">
      <alignment horizontal="center" vertical="center"/>
    </xf>
    <xf numFmtId="0" fontId="0" fillId="0" borderId="306" xfId="2" applyFont="1" applyBorder="1" applyAlignment="1">
      <alignment vertical="center" wrapText="1"/>
    </xf>
    <xf numFmtId="0" fontId="1" fillId="0" borderId="307" xfId="2" applyFont="1" applyBorder="1" applyAlignment="1">
      <alignment vertical="center" wrapText="1"/>
    </xf>
    <xf numFmtId="0" fontId="1" fillId="0" borderId="308" xfId="2" applyFont="1" applyBorder="1" applyAlignment="1">
      <alignment vertical="center" wrapText="1"/>
    </xf>
    <xf numFmtId="0" fontId="8" fillId="0" borderId="253" xfId="2" applyFont="1" applyBorder="1" applyAlignment="1">
      <alignment vertical="center" wrapText="1"/>
    </xf>
    <xf numFmtId="0" fontId="8" fillId="0" borderId="153" xfId="2" applyFont="1" applyBorder="1" applyAlignment="1">
      <alignment vertical="center" wrapText="1"/>
    </xf>
    <xf numFmtId="0" fontId="8" fillId="0" borderId="254" xfId="2" applyFont="1" applyBorder="1" applyAlignment="1">
      <alignment vertical="center" wrapText="1"/>
    </xf>
    <xf numFmtId="0" fontId="0" fillId="0" borderId="196" xfId="2" applyFont="1" applyBorder="1" applyAlignment="1">
      <alignment vertical="center" wrapText="1"/>
    </xf>
    <xf numFmtId="0" fontId="0" fillId="0" borderId="197" xfId="2" applyFont="1" applyBorder="1" applyAlignment="1">
      <alignment vertical="center" wrapText="1"/>
    </xf>
    <xf numFmtId="0" fontId="0" fillId="0" borderId="158" xfId="2" applyFont="1" applyBorder="1" applyAlignment="1">
      <alignment vertical="center" wrapText="1"/>
    </xf>
    <xf numFmtId="0" fontId="0" fillId="0" borderId="159" xfId="2" applyFont="1" applyBorder="1" applyAlignment="1">
      <alignment vertical="center" wrapText="1"/>
    </xf>
    <xf numFmtId="0" fontId="0" fillId="0" borderId="160" xfId="2" applyFont="1" applyBorder="1" applyAlignment="1">
      <alignment vertical="center" wrapText="1"/>
    </xf>
    <xf numFmtId="0" fontId="8" fillId="0" borderId="260" xfId="2" applyFont="1" applyBorder="1" applyAlignment="1">
      <alignment horizontal="center" vertical="center" wrapText="1"/>
    </xf>
    <xf numFmtId="0" fontId="8" fillId="0" borderId="42" xfId="2" applyFont="1" applyBorder="1" applyAlignment="1">
      <alignment horizontal="center" vertical="center" wrapText="1"/>
    </xf>
    <xf numFmtId="0" fontId="8" fillId="0" borderId="23" xfId="2" applyFont="1" applyBorder="1" applyAlignment="1">
      <alignment horizontal="center" vertical="center" wrapText="1"/>
    </xf>
    <xf numFmtId="0" fontId="1" fillId="0" borderId="250" xfId="2" applyFont="1" applyBorder="1" applyAlignment="1">
      <alignment horizontal="center" vertical="center" wrapText="1"/>
    </xf>
    <xf numFmtId="0" fontId="1" fillId="0" borderId="18" xfId="2" applyFont="1" applyBorder="1" applyAlignment="1">
      <alignment horizontal="center" vertical="center" wrapText="1"/>
    </xf>
    <xf numFmtId="0" fontId="1" fillId="0" borderId="0" xfId="2" applyFont="1" applyBorder="1" applyAlignment="1">
      <alignment horizontal="center" vertical="center" wrapText="1"/>
    </xf>
    <xf numFmtId="0" fontId="1" fillId="0" borderId="22"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12" xfId="2" applyFont="1" applyBorder="1" applyAlignment="1">
      <alignment horizontal="center" vertical="center" wrapText="1"/>
    </xf>
    <xf numFmtId="0" fontId="8" fillId="0" borderId="323" xfId="2" applyFont="1" applyBorder="1" applyAlignment="1">
      <alignment horizontal="center" vertical="center" textRotation="255" shrinkToFit="1"/>
    </xf>
    <xf numFmtId="0" fontId="0" fillId="0" borderId="42" xfId="0" applyBorder="1" applyAlignment="1">
      <alignment horizontal="center" vertical="center" textRotation="255" shrinkToFit="1"/>
    </xf>
    <xf numFmtId="0" fontId="0" fillId="0" borderId="60" xfId="0" applyBorder="1" applyAlignment="1">
      <alignment horizontal="center" vertical="center" textRotation="255" shrinkToFit="1"/>
    </xf>
    <xf numFmtId="0" fontId="8" fillId="0" borderId="245" xfId="2" applyFont="1" applyBorder="1" applyAlignment="1">
      <alignment vertical="center" wrapText="1"/>
    </xf>
    <xf numFmtId="0" fontId="8" fillId="0" borderId="246" xfId="2" applyFont="1" applyBorder="1" applyAlignment="1">
      <alignment vertical="center" wrapText="1"/>
    </xf>
    <xf numFmtId="0" fontId="8" fillId="0" borderId="237" xfId="2" applyFont="1" applyBorder="1" applyAlignment="1">
      <alignment vertical="center" wrapText="1"/>
    </xf>
    <xf numFmtId="0" fontId="8" fillId="0" borderId="245" xfId="2" applyFont="1" applyBorder="1" applyAlignment="1">
      <alignment horizontal="left" vertical="center" wrapText="1"/>
    </xf>
    <xf numFmtId="0" fontId="8" fillId="0" borderId="246" xfId="2" applyFont="1" applyBorder="1" applyAlignment="1">
      <alignment horizontal="left" vertical="center" wrapText="1"/>
    </xf>
    <xf numFmtId="0" fontId="8" fillId="0" borderId="237" xfId="2" applyFont="1" applyBorder="1" applyAlignment="1">
      <alignment horizontal="left" vertical="center" wrapText="1"/>
    </xf>
    <xf numFmtId="0" fontId="8" fillId="0" borderId="318" xfId="2" applyFont="1" applyBorder="1" applyAlignment="1">
      <alignment horizontal="center" vertical="center" wrapText="1"/>
    </xf>
    <xf numFmtId="0" fontId="8" fillId="0" borderId="317" xfId="2" applyFont="1" applyBorder="1" applyAlignment="1">
      <alignment horizontal="center" vertical="center" wrapText="1"/>
    </xf>
    <xf numFmtId="0" fontId="8" fillId="0" borderId="319" xfId="2" applyFont="1" applyBorder="1" applyAlignment="1">
      <alignment horizontal="center" vertical="center" wrapText="1"/>
    </xf>
    <xf numFmtId="0" fontId="8" fillId="0" borderId="320" xfId="2" applyFont="1" applyBorder="1" applyAlignment="1">
      <alignment horizontal="center" vertical="center" wrapText="1"/>
    </xf>
    <xf numFmtId="0" fontId="8" fillId="0" borderId="245" xfId="2" applyFont="1" applyBorder="1" applyAlignment="1">
      <alignment horizontal="left" vertical="center" wrapText="1" indent="1"/>
    </xf>
    <xf numFmtId="0" fontId="8" fillId="0" borderId="246" xfId="2" applyFont="1" applyBorder="1" applyAlignment="1">
      <alignment horizontal="left" vertical="center" wrapText="1" indent="1"/>
    </xf>
    <xf numFmtId="0" fontId="8" fillId="0" borderId="237" xfId="2" applyFont="1" applyBorder="1" applyAlignment="1">
      <alignment horizontal="left" vertical="center" wrapText="1" indent="1"/>
    </xf>
    <xf numFmtId="0" fontId="8" fillId="0" borderId="326" xfId="2" applyFont="1" applyBorder="1" applyAlignment="1">
      <alignment horizontal="center" vertical="center" wrapText="1"/>
    </xf>
    <xf numFmtId="0" fontId="8" fillId="0" borderId="325" xfId="2" applyFont="1" applyBorder="1" applyAlignment="1">
      <alignment horizontal="center" vertical="center" wrapText="1"/>
    </xf>
    <xf numFmtId="0" fontId="8" fillId="0" borderId="244" xfId="2" applyFont="1" applyBorder="1" applyAlignment="1">
      <alignment horizontal="center" vertical="center" wrapText="1"/>
    </xf>
    <xf numFmtId="0" fontId="8" fillId="0" borderId="240" xfId="2" applyFont="1" applyBorder="1" applyAlignment="1">
      <alignment horizontal="center" vertical="center" wrapText="1"/>
    </xf>
    <xf numFmtId="0" fontId="1" fillId="0" borderId="240" xfId="2" applyFont="1" applyBorder="1" applyAlignment="1">
      <alignment horizontal="center" vertical="center" wrapText="1"/>
    </xf>
    <xf numFmtId="0" fontId="1" fillId="0" borderId="245" xfId="2" applyFont="1" applyBorder="1" applyAlignment="1">
      <alignment horizontal="center" vertical="center" wrapText="1"/>
    </xf>
    <xf numFmtId="0" fontId="8" fillId="0" borderId="11" xfId="2" applyFont="1" applyBorder="1" applyAlignment="1">
      <alignment horizontal="center" vertical="center" wrapText="1"/>
    </xf>
    <xf numFmtId="0" fontId="8" fillId="0" borderId="10" xfId="2" applyFont="1" applyBorder="1" applyAlignment="1">
      <alignment horizontal="center" vertical="center" wrapText="1"/>
    </xf>
    <xf numFmtId="0" fontId="8" fillId="0" borderId="78" xfId="2" applyFont="1" applyBorder="1" applyAlignment="1">
      <alignment horizontal="center" vertical="center" wrapText="1"/>
    </xf>
    <xf numFmtId="0" fontId="1" fillId="0" borderId="245" xfId="2" applyFont="1" applyBorder="1" applyAlignment="1">
      <alignment horizontal="left" vertical="center" wrapText="1"/>
    </xf>
    <xf numFmtId="0" fontId="1" fillId="0" borderId="246" xfId="2" applyFont="1" applyBorder="1" applyAlignment="1">
      <alignment horizontal="left" vertical="center" wrapText="1"/>
    </xf>
    <xf numFmtId="0" fontId="1" fillId="0" borderId="237" xfId="2" applyFont="1" applyBorder="1" applyAlignment="1">
      <alignment horizontal="left" vertical="center" wrapText="1"/>
    </xf>
    <xf numFmtId="0" fontId="8" fillId="0" borderId="246" xfId="2" applyFont="1" applyBorder="1" applyAlignment="1">
      <alignment horizontal="center" vertical="center" wrapText="1"/>
    </xf>
    <xf numFmtId="0" fontId="8" fillId="0" borderId="247" xfId="2" applyFont="1" applyBorder="1" applyAlignment="1">
      <alignment horizontal="center" vertical="center" wrapText="1"/>
    </xf>
    <xf numFmtId="0" fontId="8" fillId="0" borderId="253" xfId="2" applyFont="1" applyBorder="1" applyAlignment="1">
      <alignment horizontal="center" vertical="center" wrapText="1"/>
    </xf>
    <xf numFmtId="0" fontId="8" fillId="0" borderId="153" xfId="2" applyFont="1" applyBorder="1" applyAlignment="1">
      <alignment horizontal="center" vertical="center" wrapText="1"/>
    </xf>
    <xf numFmtId="0" fontId="8" fillId="0" borderId="254" xfId="2" applyFont="1" applyBorder="1" applyAlignment="1">
      <alignment horizontal="center" vertical="center" wrapText="1"/>
    </xf>
    <xf numFmtId="0" fontId="0" fillId="0" borderId="245" xfId="2" applyFont="1" applyBorder="1" applyAlignment="1">
      <alignment horizontal="left" vertical="center" wrapText="1"/>
    </xf>
    <xf numFmtId="0" fontId="8" fillId="0" borderId="245" xfId="2" applyFont="1" applyBorder="1" applyAlignment="1">
      <alignment horizontal="center" vertical="center" wrapText="1"/>
    </xf>
    <xf numFmtId="0" fontId="8" fillId="0" borderId="237" xfId="2" applyFont="1" applyBorder="1" applyAlignment="1">
      <alignment horizontal="center" vertical="center" wrapText="1"/>
    </xf>
    <xf numFmtId="0" fontId="8" fillId="0" borderId="321" xfId="2" applyFont="1" applyBorder="1" applyAlignment="1">
      <alignment horizontal="center" vertical="center" wrapText="1"/>
    </xf>
    <xf numFmtId="0" fontId="8" fillId="0" borderId="160" xfId="2" applyFont="1" applyBorder="1" applyAlignment="1">
      <alignment horizontal="center" vertical="center" wrapText="1"/>
    </xf>
    <xf numFmtId="0" fontId="0" fillId="0" borderId="158" xfId="2" applyFont="1" applyBorder="1" applyAlignment="1">
      <alignment horizontal="left" vertical="center" wrapText="1"/>
    </xf>
    <xf numFmtId="0" fontId="0" fillId="0" borderId="159" xfId="2" applyFont="1" applyBorder="1" applyAlignment="1">
      <alignment horizontal="left" vertical="center" wrapText="1"/>
    </xf>
    <xf numFmtId="0" fontId="0" fillId="0" borderId="160" xfId="2" applyFont="1" applyBorder="1" applyAlignment="1">
      <alignment horizontal="left" vertical="center" wrapText="1"/>
    </xf>
    <xf numFmtId="0" fontId="8" fillId="0" borderId="158" xfId="2" applyFont="1" applyBorder="1" applyAlignment="1">
      <alignment horizontal="center" vertical="center" wrapText="1"/>
    </xf>
    <xf numFmtId="0" fontId="8" fillId="0" borderId="159" xfId="2" applyFont="1" applyBorder="1" applyAlignment="1">
      <alignment horizontal="center" vertical="center" wrapText="1"/>
    </xf>
    <xf numFmtId="0" fontId="1" fillId="0" borderId="158" xfId="2" applyFont="1" applyBorder="1" applyAlignment="1">
      <alignment horizontal="left" vertical="center" wrapText="1"/>
    </xf>
    <xf numFmtId="0" fontId="1" fillId="0" borderId="159" xfId="2" applyFont="1" applyBorder="1" applyAlignment="1">
      <alignment horizontal="left" vertical="center" wrapText="1"/>
    </xf>
    <xf numFmtId="0" fontId="1" fillId="0" borderId="160" xfId="2" applyFont="1" applyBorder="1" applyAlignment="1">
      <alignment horizontal="left" vertical="center" wrapText="1"/>
    </xf>
    <xf numFmtId="0" fontId="8" fillId="0" borderId="322" xfId="2" applyFont="1" applyBorder="1" applyAlignment="1">
      <alignment horizontal="center" vertical="center" wrapText="1"/>
    </xf>
    <xf numFmtId="0" fontId="8" fillId="0" borderId="156" xfId="2" applyFont="1" applyBorder="1" applyAlignment="1">
      <alignment horizontal="center" vertical="center" wrapText="1"/>
    </xf>
    <xf numFmtId="0" fontId="8" fillId="0" borderId="154" xfId="2" applyFont="1" applyBorder="1" applyAlignment="1">
      <alignment horizontal="center" vertical="center" wrapText="1"/>
    </xf>
    <xf numFmtId="0" fontId="1" fillId="0" borderId="154" xfId="2" applyFont="1" applyBorder="1" applyAlignment="1">
      <alignment horizontal="center" vertical="center" wrapText="1"/>
    </xf>
    <xf numFmtId="0" fontId="1" fillId="0" borderId="253" xfId="2" applyFont="1" applyBorder="1" applyAlignment="1">
      <alignment horizontal="center" vertical="center" wrapText="1"/>
    </xf>
    <xf numFmtId="0" fontId="1" fillId="0" borderId="253" xfId="2" applyFont="1" applyBorder="1" applyAlignment="1">
      <alignment horizontal="left" vertical="center" wrapText="1"/>
    </xf>
    <xf numFmtId="0" fontId="1" fillId="0" borderId="153" xfId="2" applyFont="1" applyBorder="1" applyAlignment="1">
      <alignment horizontal="left" vertical="center" wrapText="1"/>
    </xf>
    <xf numFmtId="0" fontId="1" fillId="0" borderId="254" xfId="2" applyFont="1" applyBorder="1" applyAlignment="1">
      <alignment horizontal="left" vertical="center" wrapText="1"/>
    </xf>
    <xf numFmtId="0" fontId="8" fillId="0" borderId="157" xfId="2" applyFont="1" applyBorder="1" applyAlignment="1">
      <alignment horizontal="center" vertical="center" wrapText="1"/>
    </xf>
    <xf numFmtId="0" fontId="8" fillId="0" borderId="236" xfId="2" applyFont="1" applyBorder="1" applyAlignment="1">
      <alignment horizontal="center" vertical="center" wrapText="1"/>
    </xf>
    <xf numFmtId="0" fontId="1" fillId="0" borderId="246" xfId="2" applyFont="1" applyBorder="1" applyAlignment="1">
      <alignment horizontal="center" vertical="center" wrapText="1"/>
    </xf>
    <xf numFmtId="0" fontId="1" fillId="0" borderId="237" xfId="2" applyFont="1" applyBorder="1" applyAlignment="1">
      <alignment horizontal="center" vertical="center" wrapText="1"/>
    </xf>
    <xf numFmtId="0" fontId="8" fillId="0" borderId="8" xfId="2" applyFont="1" applyBorder="1" applyAlignment="1">
      <alignment horizontal="center" vertical="center" wrapText="1"/>
    </xf>
    <xf numFmtId="0" fontId="8" fillId="0" borderId="5" xfId="2" applyFont="1" applyBorder="1" applyAlignment="1">
      <alignment vertical="center" wrapText="1"/>
    </xf>
    <xf numFmtId="0" fontId="8" fillId="0" borderId="0" xfId="2" applyFont="1" applyBorder="1" applyAlignment="1">
      <alignment vertical="center" wrapText="1"/>
    </xf>
    <xf numFmtId="0" fontId="8" fillId="0" borderId="5" xfId="2" applyFont="1" applyBorder="1" applyAlignment="1">
      <alignment horizontal="left" vertical="center" wrapText="1"/>
    </xf>
    <xf numFmtId="0" fontId="8" fillId="0" borderId="0" xfId="2" applyFont="1" applyBorder="1" applyAlignment="1">
      <alignment horizontal="left" vertical="center" wrapText="1"/>
    </xf>
    <xf numFmtId="0" fontId="8" fillId="0" borderId="62" xfId="2" applyFont="1" applyBorder="1" applyAlignment="1">
      <alignment horizontal="left" vertical="center" wrapText="1"/>
    </xf>
    <xf numFmtId="0" fontId="8" fillId="0" borderId="0" xfId="2" applyFont="1" applyBorder="1" applyAlignment="1">
      <alignment horizontal="center" vertical="center" wrapText="1"/>
    </xf>
    <xf numFmtId="0" fontId="8" fillId="0" borderId="22" xfId="2" applyFont="1" applyBorder="1" applyAlignment="1">
      <alignment horizontal="center" vertical="center" wrapText="1"/>
    </xf>
    <xf numFmtId="0" fontId="8" fillId="0" borderId="316" xfId="2" applyFont="1" applyBorder="1" applyAlignment="1">
      <alignment horizontal="center" vertical="center" wrapText="1"/>
    </xf>
    <xf numFmtId="0" fontId="8" fillId="0" borderId="318" xfId="2" applyFont="1" applyBorder="1" applyAlignment="1">
      <alignment vertical="center" wrapText="1"/>
    </xf>
    <xf numFmtId="0" fontId="8" fillId="0" borderId="317" xfId="2" applyFont="1" applyBorder="1" applyAlignment="1">
      <alignment vertical="center" wrapText="1"/>
    </xf>
    <xf numFmtId="0" fontId="8" fillId="0" borderId="319" xfId="2" applyFont="1" applyBorder="1" applyAlignment="1">
      <alignment vertical="center" wrapText="1"/>
    </xf>
    <xf numFmtId="0" fontId="8" fillId="0" borderId="310" xfId="0" applyFont="1" applyBorder="1" applyAlignment="1">
      <alignment horizontal="center" vertical="center" wrapText="1" shrinkToFit="1"/>
    </xf>
    <xf numFmtId="0" fontId="8" fillId="0" borderId="311" xfId="0" applyFont="1" applyBorder="1" applyAlignment="1">
      <alignment horizontal="center" vertical="center" shrinkToFit="1"/>
    </xf>
    <xf numFmtId="0" fontId="8" fillId="0" borderId="313" xfId="0" applyFont="1" applyBorder="1" applyAlignment="1">
      <alignment horizontal="center" vertical="center" shrinkToFit="1"/>
    </xf>
    <xf numFmtId="0" fontId="1" fillId="0" borderId="310" xfId="0" applyFont="1" applyBorder="1" applyAlignment="1">
      <alignment horizontal="center" vertical="center" shrinkToFit="1"/>
    </xf>
    <xf numFmtId="0" fontId="1" fillId="0" borderId="313" xfId="0" applyFont="1" applyBorder="1" applyAlignment="1">
      <alignment horizontal="center" vertical="center" shrinkToFit="1"/>
    </xf>
    <xf numFmtId="0" fontId="1" fillId="0" borderId="311" xfId="0" applyFont="1" applyBorder="1" applyAlignment="1">
      <alignment horizontal="center" vertical="center" shrinkToFit="1"/>
    </xf>
    <xf numFmtId="0" fontId="8" fillId="0" borderId="312" xfId="0" applyFont="1" applyBorder="1" applyAlignment="1">
      <alignment horizontal="center" vertical="center" shrinkToFit="1"/>
    </xf>
    <xf numFmtId="0" fontId="1" fillId="0" borderId="312" xfId="0" applyFont="1" applyBorder="1" applyAlignment="1">
      <alignment horizontal="center" vertical="center" shrinkToFit="1"/>
    </xf>
    <xf numFmtId="0" fontId="8" fillId="0" borderId="314" xfId="0" quotePrefix="1" applyFont="1" applyBorder="1" applyAlignment="1">
      <alignment horizontal="center" vertical="center" shrinkToFit="1"/>
    </xf>
    <xf numFmtId="0" fontId="8" fillId="0" borderId="314" xfId="0" applyFont="1" applyBorder="1" applyAlignment="1">
      <alignment horizontal="center" vertical="center" shrinkToFit="1"/>
    </xf>
    <xf numFmtId="0" fontId="8" fillId="0" borderId="315" xfId="0" applyFont="1" applyBorder="1" applyAlignment="1">
      <alignment horizontal="center" vertical="center" shrinkToFit="1"/>
    </xf>
    <xf numFmtId="0" fontId="0" fillId="0" borderId="26" xfId="0" applyFont="1" applyBorder="1" applyAlignment="1">
      <alignment horizontal="center" vertical="center"/>
    </xf>
    <xf numFmtId="0" fontId="0" fillId="0" borderId="72" xfId="0" applyFont="1" applyBorder="1" applyAlignment="1">
      <alignment horizontal="center" vertical="center"/>
    </xf>
    <xf numFmtId="0" fontId="0" fillId="0" borderId="32" xfId="0" applyFont="1" applyBorder="1" applyAlignment="1">
      <alignment vertical="center"/>
    </xf>
    <xf numFmtId="0" fontId="0" fillId="0" borderId="73" xfId="0" applyFont="1" applyBorder="1" applyAlignment="1">
      <alignment vertical="center"/>
    </xf>
    <xf numFmtId="0" fontId="0" fillId="3" borderId="24" xfId="0" applyFont="1" applyFill="1" applyBorder="1" applyAlignment="1">
      <alignment horizontal="center" vertical="center"/>
    </xf>
    <xf numFmtId="0" fontId="0" fillId="3" borderId="28" xfId="0" applyFont="1" applyFill="1" applyBorder="1" applyAlignment="1">
      <alignment horizontal="center" vertical="center"/>
    </xf>
    <xf numFmtId="0" fontId="0" fillId="0" borderId="112" xfId="0" applyFont="1" applyBorder="1" applyAlignment="1">
      <alignment vertical="center"/>
    </xf>
    <xf numFmtId="0" fontId="0" fillId="0" borderId="91" xfId="0" applyFont="1" applyBorder="1" applyAlignment="1">
      <alignment vertical="center"/>
    </xf>
    <xf numFmtId="0" fontId="0" fillId="0" borderId="112" xfId="0" applyFont="1" applyBorder="1" applyAlignment="1">
      <alignment vertical="center" wrapText="1"/>
    </xf>
    <xf numFmtId="0" fontId="0" fillId="0" borderId="30" xfId="0" applyFont="1" applyBorder="1" applyAlignment="1">
      <alignment vertical="center"/>
    </xf>
    <xf numFmtId="0" fontId="0" fillId="4" borderId="24" xfId="0" applyFont="1" applyFill="1" applyBorder="1" applyAlignment="1">
      <alignment horizontal="center" vertical="center"/>
    </xf>
    <xf numFmtId="0" fontId="0" fillId="4" borderId="28" xfId="0" applyFont="1" applyFill="1" applyBorder="1" applyAlignment="1">
      <alignment horizontal="center" vertical="center"/>
    </xf>
    <xf numFmtId="0" fontId="0" fillId="3" borderId="136"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3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39" xfId="0" applyFont="1" applyFill="1" applyBorder="1" applyAlignment="1">
      <alignment horizontal="center" vertical="center"/>
    </xf>
    <xf numFmtId="181" fontId="0" fillId="0" borderId="24" xfId="0" applyNumberFormat="1" applyFont="1" applyBorder="1" applyAlignment="1">
      <alignment vertical="center"/>
    </xf>
    <xf numFmtId="181" fontId="0" fillId="0" borderId="27" xfId="0" applyNumberFormat="1" applyFont="1" applyBorder="1" applyAlignment="1">
      <alignment vertical="center"/>
    </xf>
    <xf numFmtId="181" fontId="0" fillId="0" borderId="135" xfId="0" applyNumberFormat="1" applyFont="1" applyBorder="1" applyAlignment="1">
      <alignment vertical="center"/>
    </xf>
    <xf numFmtId="0" fontId="0" fillId="7" borderId="71" xfId="0" applyFont="1" applyFill="1" applyBorder="1" applyAlignment="1">
      <alignment horizontal="center" vertical="center"/>
    </xf>
    <xf numFmtId="0" fontId="0" fillId="7" borderId="30" xfId="0" applyFont="1" applyFill="1" applyBorder="1" applyAlignment="1">
      <alignment horizontal="center" vertical="center"/>
    </xf>
    <xf numFmtId="0" fontId="0" fillId="0" borderId="112" xfId="0" applyFont="1" applyFill="1" applyBorder="1" applyAlignment="1">
      <alignment vertical="center"/>
    </xf>
    <xf numFmtId="0" fontId="0" fillId="0" borderId="30" xfId="0" applyFont="1" applyFill="1" applyBorder="1" applyAlignment="1">
      <alignment vertical="center"/>
    </xf>
    <xf numFmtId="0" fontId="0" fillId="0" borderId="91" xfId="0" applyFont="1" applyFill="1" applyBorder="1" applyAlignment="1">
      <alignment vertical="center"/>
    </xf>
    <xf numFmtId="0" fontId="0" fillId="4" borderId="41" xfId="0" applyFont="1" applyFill="1" applyBorder="1" applyAlignment="1">
      <alignment horizontal="center" vertical="center"/>
    </xf>
    <xf numFmtId="0" fontId="0" fillId="4" borderId="29" xfId="0" applyFont="1" applyFill="1" applyBorder="1" applyAlignment="1">
      <alignment horizontal="center" vertical="center"/>
    </xf>
    <xf numFmtId="181" fontId="0" fillId="0" borderId="24" xfId="0" applyNumberFormat="1" applyFont="1" applyBorder="1" applyAlignment="1">
      <alignment horizontal="right" vertical="center"/>
    </xf>
    <xf numFmtId="181" fontId="0" fillId="0" borderId="27" xfId="0" applyNumberFormat="1" applyFont="1" applyBorder="1" applyAlignment="1">
      <alignment horizontal="right" vertical="center"/>
    </xf>
    <xf numFmtId="181" fontId="0" fillId="0" borderId="135" xfId="0" applyNumberFormat="1" applyFont="1" applyBorder="1" applyAlignment="1">
      <alignment horizontal="right" vertical="center"/>
    </xf>
    <xf numFmtId="0" fontId="0" fillId="0" borderId="24"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180" fontId="0" fillId="0" borderId="129" xfId="1" applyNumberFormat="1" applyFont="1" applyBorder="1" applyAlignment="1">
      <alignment horizontal="center" vertical="center"/>
    </xf>
    <xf numFmtId="180" fontId="0" fillId="0" borderId="72" xfId="1" applyNumberFormat="1" applyFont="1" applyBorder="1" applyAlignment="1">
      <alignment horizontal="center" vertical="center"/>
    </xf>
    <xf numFmtId="180" fontId="0" fillId="0" borderId="130" xfId="1" applyNumberFormat="1" applyFont="1" applyBorder="1" applyAlignment="1">
      <alignment horizontal="center" vertical="center"/>
    </xf>
    <xf numFmtId="180" fontId="0" fillId="0" borderId="97" xfId="1" applyNumberFormat="1" applyFont="1" applyBorder="1" applyAlignment="1">
      <alignment horizontal="center" vertical="center"/>
    </xf>
    <xf numFmtId="180" fontId="0" fillId="0" borderId="73" xfId="1" applyNumberFormat="1" applyFont="1" applyBorder="1" applyAlignment="1">
      <alignment horizontal="center" vertical="center"/>
    </xf>
    <xf numFmtId="180" fontId="0" fillId="0" borderId="131" xfId="1" applyNumberFormat="1" applyFont="1" applyBorder="1" applyAlignment="1">
      <alignment horizontal="center" vertical="center"/>
    </xf>
    <xf numFmtId="181" fontId="0" fillId="0" borderId="132" xfId="0" applyNumberFormat="1" applyFont="1" applyBorder="1" applyAlignment="1">
      <alignment vertical="center"/>
    </xf>
    <xf numFmtId="181" fontId="0" fillId="0" borderId="133" xfId="0" applyNumberFormat="1" applyFont="1" applyBorder="1" applyAlignment="1">
      <alignment vertical="center"/>
    </xf>
    <xf numFmtId="181" fontId="0" fillId="0" borderId="134" xfId="0" applyNumberFormat="1" applyFont="1" applyBorder="1" applyAlignment="1">
      <alignment vertical="center"/>
    </xf>
    <xf numFmtId="181" fontId="0" fillId="0" borderId="33" xfId="0" applyNumberFormat="1" applyFont="1" applyBorder="1" applyAlignment="1">
      <alignment vertical="center"/>
    </xf>
    <xf numFmtId="181" fontId="0" fillId="0" borderId="34" xfId="0" applyNumberFormat="1" applyFont="1" applyBorder="1" applyAlignment="1">
      <alignment vertical="center"/>
    </xf>
    <xf numFmtId="181" fontId="0" fillId="0" borderId="140" xfId="0" applyNumberFormat="1" applyFont="1" applyBorder="1" applyAlignment="1">
      <alignment vertical="center"/>
    </xf>
    <xf numFmtId="0" fontId="0" fillId="0" borderId="106" xfId="0" applyFont="1" applyBorder="1" applyAlignment="1">
      <alignment horizontal="center" vertical="center" textRotation="255"/>
    </xf>
    <xf numFmtId="0" fontId="0" fillId="0" borderId="71" xfId="0" applyFont="1" applyBorder="1" applyAlignment="1">
      <alignment horizontal="center" vertical="center" textRotation="255"/>
    </xf>
    <xf numFmtId="0" fontId="0" fillId="3" borderId="70" xfId="0" applyFill="1" applyBorder="1" applyAlignment="1">
      <alignment horizontal="center" vertical="center"/>
    </xf>
    <xf numFmtId="0" fontId="0" fillId="3" borderId="35" xfId="0" applyFont="1" applyFill="1" applyBorder="1" applyAlignment="1">
      <alignment horizontal="center" vertical="center"/>
    </xf>
    <xf numFmtId="0" fontId="0" fillId="3" borderId="69" xfId="0" applyFill="1" applyBorder="1" applyAlignment="1">
      <alignment horizontal="center" vertical="center"/>
    </xf>
    <xf numFmtId="0" fontId="0" fillId="3" borderId="16" xfId="0" applyFont="1" applyFill="1" applyBorder="1" applyAlignment="1">
      <alignment horizontal="center" vertical="center"/>
    </xf>
    <xf numFmtId="0" fontId="0" fillId="4" borderId="112" xfId="0" applyFont="1" applyFill="1" applyBorder="1" applyAlignment="1">
      <alignment horizontal="center" vertical="center" textRotation="255" wrapText="1"/>
    </xf>
    <xf numFmtId="0" fontId="0" fillId="4" borderId="30" xfId="0" applyFont="1" applyFill="1" applyBorder="1" applyAlignment="1">
      <alignment horizontal="center" vertical="center" textRotation="255" wrapText="1"/>
    </xf>
    <xf numFmtId="0" fontId="0" fillId="4" borderId="91" xfId="0" applyFont="1" applyFill="1" applyBorder="1" applyAlignment="1">
      <alignment horizontal="center" vertical="center" textRotation="255" wrapText="1"/>
    </xf>
    <xf numFmtId="0" fontId="0" fillId="4" borderId="112" xfId="0" applyFont="1" applyFill="1" applyBorder="1" applyAlignment="1">
      <alignment horizontal="center" vertical="center" wrapText="1"/>
    </xf>
    <xf numFmtId="0" fontId="0" fillId="4" borderId="30" xfId="0" applyFont="1" applyFill="1" applyBorder="1" applyAlignment="1">
      <alignment horizontal="center" vertical="center" wrapText="1"/>
    </xf>
    <xf numFmtId="176" fontId="0" fillId="0" borderId="54" xfId="0" applyNumberFormat="1" applyFont="1" applyBorder="1" applyAlignment="1">
      <alignment horizontal="left" vertical="center" indent="1"/>
    </xf>
    <xf numFmtId="176" fontId="0" fillId="0" borderId="37" xfId="0" applyNumberFormat="1" applyFont="1" applyBorder="1" applyAlignment="1">
      <alignment horizontal="left" vertical="center" indent="1"/>
    </xf>
    <xf numFmtId="176" fontId="0" fillId="0" borderId="191" xfId="0" applyNumberFormat="1" applyFont="1" applyBorder="1" applyAlignment="1">
      <alignment horizontal="center" vertical="center"/>
    </xf>
    <xf numFmtId="176" fontId="0" fillId="0" borderId="189" xfId="0" applyNumberFormat="1" applyFont="1" applyBorder="1" applyAlignment="1">
      <alignment horizontal="center" vertical="center"/>
    </xf>
    <xf numFmtId="176" fontId="0" fillId="0" borderId="185" xfId="0" applyNumberFormat="1" applyFont="1" applyBorder="1" applyAlignment="1">
      <alignment horizontal="center" vertical="center"/>
    </xf>
    <xf numFmtId="176" fontId="0" fillId="0" borderId="200" xfId="0" applyNumberFormat="1" applyFont="1" applyBorder="1" applyAlignment="1">
      <alignment horizontal="center" vertical="center"/>
    </xf>
    <xf numFmtId="176" fontId="0" fillId="0" borderId="201" xfId="0" applyNumberFormat="1" applyFont="1" applyBorder="1" applyAlignment="1">
      <alignment horizontal="center" vertical="center"/>
    </xf>
    <xf numFmtId="176" fontId="0" fillId="0" borderId="144" xfId="0" applyNumberFormat="1" applyFont="1" applyBorder="1" applyAlignment="1">
      <alignment horizontal="center" vertical="center"/>
    </xf>
    <xf numFmtId="176" fontId="0" fillId="0" borderId="79" xfId="0" applyNumberFormat="1" applyFont="1" applyBorder="1" applyAlignment="1">
      <alignment horizontal="center" vertical="center"/>
    </xf>
    <xf numFmtId="176" fontId="0" fillId="0" borderId="202" xfId="0" applyNumberFormat="1" applyFont="1" applyBorder="1" applyAlignment="1">
      <alignment horizontal="center" vertical="center"/>
    </xf>
    <xf numFmtId="176" fontId="0" fillId="0" borderId="2" xfId="0" applyNumberFormat="1" applyFont="1" applyBorder="1" applyAlignment="1">
      <alignment horizontal="center" vertical="center"/>
    </xf>
    <xf numFmtId="176" fontId="0" fillId="0" borderId="98" xfId="0" applyNumberFormat="1" applyFont="1" applyBorder="1" applyAlignment="1">
      <alignment horizontal="center" vertical="center"/>
    </xf>
    <xf numFmtId="176" fontId="0" fillId="0" borderId="77" xfId="0" applyNumberFormat="1" applyFont="1" applyBorder="1" applyAlignment="1">
      <alignment horizontal="center" vertical="center"/>
    </xf>
    <xf numFmtId="176" fontId="0" fillId="0" borderId="4" xfId="0" applyNumberFormat="1" applyFont="1" applyBorder="1" applyAlignment="1">
      <alignment horizontal="center" vertical="center"/>
    </xf>
    <xf numFmtId="176" fontId="0" fillId="0" borderId="62" xfId="0" applyNumberFormat="1" applyFont="1" applyBorder="1" applyAlignment="1">
      <alignment horizontal="center" vertical="center"/>
    </xf>
    <xf numFmtId="176" fontId="0" fillId="0" borderId="54" xfId="0" applyNumberFormat="1" applyFont="1" applyBorder="1" applyAlignment="1">
      <alignment horizontal="center" vertical="center"/>
    </xf>
    <xf numFmtId="176" fontId="0" fillId="0" borderId="37" xfId="0" applyNumberFormat="1" applyFont="1" applyBorder="1" applyAlignment="1">
      <alignment horizontal="center" vertical="center"/>
    </xf>
    <xf numFmtId="176" fontId="0" fillId="0" borderId="63" xfId="0" applyNumberFormat="1" applyFont="1" applyBorder="1" applyAlignment="1">
      <alignment horizontal="center" vertical="center"/>
    </xf>
    <xf numFmtId="176" fontId="0" fillId="0" borderId="64" xfId="0" applyNumberFormat="1" applyFont="1" applyBorder="1" applyAlignment="1">
      <alignment horizontal="center" vertical="center"/>
    </xf>
    <xf numFmtId="176" fontId="0" fillId="0" borderId="144" xfId="0" applyNumberFormat="1" applyBorder="1" applyAlignment="1">
      <alignment horizontal="center" vertical="center"/>
    </xf>
    <xf numFmtId="176" fontId="0" fillId="0" borderId="123" xfId="0" applyNumberFormat="1" applyBorder="1" applyAlignment="1">
      <alignment horizontal="center" vertical="center"/>
    </xf>
    <xf numFmtId="176" fontId="0" fillId="0" borderId="4" xfId="0" applyNumberFormat="1" applyBorder="1" applyAlignment="1">
      <alignment horizontal="center" vertical="center"/>
    </xf>
    <xf numFmtId="176" fontId="0" fillId="0" borderId="126" xfId="0" applyNumberFormat="1" applyBorder="1" applyAlignment="1">
      <alignment horizontal="center" vertical="center"/>
    </xf>
    <xf numFmtId="176" fontId="0" fillId="0" borderId="128" xfId="0" applyNumberFormat="1" applyBorder="1" applyAlignment="1">
      <alignment horizontal="center" vertical="center"/>
    </xf>
    <xf numFmtId="176" fontId="0" fillId="0" borderId="88" xfId="0" applyNumberFormat="1" applyBorder="1" applyAlignment="1">
      <alignment horizontal="center" vertical="center"/>
    </xf>
    <xf numFmtId="176" fontId="0" fillId="0" borderId="63" xfId="0" applyNumberFormat="1" applyBorder="1" applyAlignment="1">
      <alignment horizontal="center" vertical="center"/>
    </xf>
    <xf numFmtId="176" fontId="0" fillId="0" borderId="64" xfId="0" applyNumberFormat="1" applyBorder="1" applyAlignment="1">
      <alignment horizontal="center" vertical="center"/>
    </xf>
    <xf numFmtId="176" fontId="0" fillId="0" borderId="169" xfId="0" applyNumberFormat="1" applyFont="1" applyBorder="1" applyAlignment="1">
      <alignment horizontal="center" vertical="center"/>
    </xf>
    <xf numFmtId="176" fontId="0" fillId="0" borderId="170" xfId="0" applyNumberFormat="1" applyFont="1" applyBorder="1" applyAlignment="1">
      <alignment horizontal="center" vertical="center"/>
    </xf>
    <xf numFmtId="176" fontId="0" fillId="0" borderId="171" xfId="0" applyNumberFormat="1" applyFont="1" applyBorder="1" applyAlignment="1">
      <alignment horizontal="center" vertical="center"/>
    </xf>
    <xf numFmtId="176" fontId="0" fillId="0" borderId="167" xfId="0" applyNumberFormat="1" applyFont="1" applyBorder="1" applyAlignment="1">
      <alignment horizontal="center" vertical="center"/>
    </xf>
    <xf numFmtId="176" fontId="0" fillId="0" borderId="168" xfId="0" applyNumberFormat="1" applyFont="1" applyBorder="1" applyAlignment="1">
      <alignment horizontal="center" vertical="center"/>
    </xf>
    <xf numFmtId="176" fontId="0" fillId="0" borderId="172" xfId="0" applyNumberFormat="1" applyFont="1" applyBorder="1" applyAlignment="1">
      <alignment horizontal="center" vertical="center"/>
    </xf>
    <xf numFmtId="176" fontId="0" fillId="0" borderId="216" xfId="0" applyNumberFormat="1" applyFont="1" applyBorder="1" applyAlignment="1">
      <alignment horizontal="center" vertical="center"/>
    </xf>
    <xf numFmtId="176" fontId="0" fillId="0" borderId="214" xfId="0" applyNumberFormat="1" applyFont="1" applyBorder="1" applyAlignment="1">
      <alignment horizontal="center" vertical="center"/>
    </xf>
    <xf numFmtId="176" fontId="0" fillId="0" borderId="215" xfId="0" applyNumberFormat="1" applyFont="1" applyBorder="1" applyAlignment="1">
      <alignment horizontal="center" vertical="center"/>
    </xf>
    <xf numFmtId="176" fontId="0" fillId="0" borderId="228" xfId="0" applyNumberFormat="1" applyFont="1" applyBorder="1" applyAlignment="1">
      <alignment horizontal="center" vertical="center"/>
    </xf>
    <xf numFmtId="176" fontId="0" fillId="0" borderId="226" xfId="0" applyNumberFormat="1" applyFont="1" applyBorder="1" applyAlignment="1">
      <alignment horizontal="center" vertical="center"/>
    </xf>
    <xf numFmtId="176" fontId="0" fillId="0" borderId="227" xfId="0" applyNumberFormat="1" applyFont="1" applyBorder="1" applyAlignment="1">
      <alignment horizontal="center" vertical="center"/>
    </xf>
    <xf numFmtId="176" fontId="0" fillId="0" borderId="236" xfId="0" applyNumberFormat="1" applyFont="1" applyBorder="1" applyAlignment="1">
      <alignment horizontal="left" vertical="center" indent="1"/>
    </xf>
    <xf numFmtId="176" fontId="0" fillId="0" borderId="237" xfId="0" applyNumberFormat="1" applyFont="1" applyBorder="1" applyAlignment="1">
      <alignment horizontal="left" vertical="center" indent="1"/>
    </xf>
    <xf numFmtId="176" fontId="0" fillId="0" borderId="234" xfId="0" applyNumberFormat="1" applyFont="1" applyBorder="1" applyAlignment="1">
      <alignment horizontal="center" vertical="center"/>
    </xf>
    <xf numFmtId="176" fontId="0" fillId="0" borderId="235" xfId="0" applyNumberFormat="1" applyFont="1" applyBorder="1" applyAlignment="1">
      <alignment horizontal="center" vertical="center"/>
    </xf>
    <xf numFmtId="176" fontId="0" fillId="0" borderId="236" xfId="0" applyNumberFormat="1" applyFont="1" applyBorder="1" applyAlignment="1">
      <alignment horizontal="center" vertical="center"/>
    </xf>
    <xf numFmtId="176" fontId="0" fillId="0" borderId="237" xfId="0" applyNumberFormat="1" applyFont="1" applyBorder="1" applyAlignment="1">
      <alignment horizontal="center" vertical="center"/>
    </xf>
    <xf numFmtId="176" fontId="0" fillId="0" borderId="238" xfId="0" applyNumberFormat="1" applyFont="1" applyBorder="1" applyAlignment="1">
      <alignment horizontal="center" vertical="center"/>
    </xf>
    <xf numFmtId="176" fontId="0" fillId="0" borderId="239" xfId="0" applyNumberFormat="1" applyFont="1" applyBorder="1" applyAlignment="1">
      <alignment horizontal="center" vertical="center"/>
    </xf>
    <xf numFmtId="176" fontId="0" fillId="0" borderId="238" xfId="0" applyNumberFormat="1" applyBorder="1" applyAlignment="1">
      <alignment horizontal="center" vertical="center"/>
    </xf>
    <xf numFmtId="176" fontId="0" fillId="0" borderId="239" xfId="0" applyNumberFormat="1" applyBorder="1" applyAlignment="1">
      <alignment horizontal="center" vertical="center"/>
    </xf>
    <xf numFmtId="176" fontId="0" fillId="0" borderId="271" xfId="0" applyNumberFormat="1" applyFont="1" applyBorder="1" applyAlignment="1">
      <alignment horizontal="center" vertical="center"/>
    </xf>
    <xf numFmtId="176" fontId="0" fillId="0" borderId="275" xfId="0" applyNumberFormat="1" applyFont="1" applyBorder="1" applyAlignment="1">
      <alignment horizontal="center" vertical="center"/>
    </xf>
    <xf numFmtId="176" fontId="0" fillId="0" borderId="276" xfId="0" applyNumberFormat="1" applyFont="1" applyBorder="1" applyAlignment="1">
      <alignment horizontal="center" vertical="center"/>
    </xf>
    <xf numFmtId="176" fontId="0" fillId="0" borderId="277" xfId="0" applyNumberFormat="1" applyFont="1" applyBorder="1" applyAlignment="1">
      <alignment horizontal="center" vertical="center"/>
    </xf>
    <xf numFmtId="176" fontId="0" fillId="0" borderId="273" xfId="0" applyNumberFormat="1" applyFont="1" applyBorder="1" applyAlignment="1">
      <alignment horizontal="center" vertical="center"/>
    </xf>
    <xf numFmtId="176" fontId="0" fillId="0" borderId="274" xfId="0" applyNumberFormat="1" applyFont="1" applyBorder="1" applyAlignment="1">
      <alignment horizontal="center" vertical="center"/>
    </xf>
    <xf numFmtId="0" fontId="0" fillId="0" borderId="237" xfId="0" applyBorder="1" applyAlignment="1">
      <alignment horizontal="left" vertical="center" indent="1"/>
    </xf>
    <xf numFmtId="176" fontId="0" fillId="0" borderId="83" xfId="0" applyNumberFormat="1" applyFont="1" applyBorder="1" applyAlignment="1">
      <alignment horizontal="center" vertical="center" shrinkToFit="1"/>
    </xf>
    <xf numFmtId="176" fontId="0" fillId="0" borderId="65" xfId="0" applyNumberFormat="1" applyFont="1" applyBorder="1" applyAlignment="1">
      <alignment horizontal="center" vertical="center" shrinkToFit="1"/>
    </xf>
    <xf numFmtId="176" fontId="0" fillId="0" borderId="42" xfId="0" applyNumberFormat="1" applyFont="1" applyBorder="1" applyAlignment="1">
      <alignment horizontal="center" vertical="center" textRotation="255" shrinkToFit="1"/>
    </xf>
    <xf numFmtId="176" fontId="0" fillId="0" borderId="60" xfId="0" applyNumberFormat="1" applyFont="1" applyBorder="1" applyAlignment="1">
      <alignment horizontal="center" vertical="center" textRotation="255" shrinkToFit="1"/>
    </xf>
    <xf numFmtId="176" fontId="0" fillId="0" borderId="43" xfId="0" applyNumberFormat="1" applyFont="1" applyBorder="1" applyAlignment="1">
      <alignment horizontal="center" vertical="center" textRotation="255" shrinkToFit="1"/>
    </xf>
    <xf numFmtId="176" fontId="0" fillId="0" borderId="10" xfId="0" applyNumberFormat="1" applyFont="1" applyBorder="1" applyAlignment="1">
      <alignment vertical="center"/>
    </xf>
    <xf numFmtId="0" fontId="0" fillId="0" borderId="10" xfId="0" applyFont="1" applyBorder="1" applyAlignment="1">
      <alignment vertical="center"/>
    </xf>
    <xf numFmtId="176" fontId="0" fillId="0" borderId="59" xfId="0" applyNumberFormat="1" applyFont="1" applyBorder="1" applyAlignment="1">
      <alignment horizontal="center" vertical="center" shrinkToFit="1"/>
    </xf>
    <xf numFmtId="176" fontId="0" fillId="0" borderId="60" xfId="0" applyNumberFormat="1" applyFont="1" applyBorder="1" applyAlignment="1">
      <alignment horizontal="center" vertical="center" shrinkToFit="1"/>
    </xf>
    <xf numFmtId="176" fontId="0" fillId="0" borderId="53" xfId="0" applyNumberFormat="1" applyFont="1" applyBorder="1" applyAlignment="1">
      <alignment horizontal="center" vertical="center" shrinkToFit="1"/>
    </xf>
    <xf numFmtId="176" fontId="0" fillId="0" borderId="61" xfId="0" applyNumberFormat="1" applyFont="1" applyBorder="1" applyAlignment="1">
      <alignment horizontal="center" vertical="center" shrinkToFit="1"/>
    </xf>
    <xf numFmtId="177" fontId="0" fillId="0" borderId="98" xfId="0" applyNumberFormat="1" applyBorder="1" applyAlignment="1">
      <alignment horizontal="center" vertical="center" textRotation="255" shrinkToFit="1"/>
    </xf>
    <xf numFmtId="177" fontId="0" fillId="0" borderId="4" xfId="0" applyNumberFormat="1" applyBorder="1" applyAlignment="1">
      <alignment horizontal="center" vertical="center" textRotation="255" shrinkToFit="1"/>
    </xf>
    <xf numFmtId="177" fontId="0" fillId="0" borderId="99" xfId="0" applyNumberFormat="1" applyBorder="1" applyAlignment="1">
      <alignment horizontal="center" vertical="center" textRotation="255" shrinkToFit="1"/>
    </xf>
    <xf numFmtId="177" fontId="0" fillId="0" borderId="15" xfId="0" applyNumberFormat="1" applyFill="1" applyBorder="1" applyAlignment="1">
      <alignment horizontal="center" vertical="center" textRotation="255" shrinkToFit="1"/>
    </xf>
    <xf numFmtId="177" fontId="0" fillId="0" borderId="8" xfId="0" applyNumberFormat="1" applyFill="1" applyBorder="1" applyAlignment="1">
      <alignment horizontal="center" vertical="center" textRotation="255" shrinkToFit="1"/>
    </xf>
    <xf numFmtId="177" fontId="0" fillId="0" borderId="142" xfId="0" applyNumberFormat="1" applyFill="1" applyBorder="1" applyAlignment="1">
      <alignment horizontal="center" vertical="center" textRotation="255" shrinkToFit="1"/>
    </xf>
    <xf numFmtId="177" fontId="0" fillId="0" borderId="113" xfId="0" applyNumberFormat="1" applyFont="1" applyFill="1" applyBorder="1" applyAlignment="1">
      <alignment vertical="center" shrinkToFit="1"/>
    </xf>
    <xf numFmtId="177" fontId="0" fillId="0" borderId="121" xfId="0" applyNumberFormat="1" applyFont="1" applyFill="1" applyBorder="1" applyAlignment="1">
      <alignment vertical="center" shrinkToFit="1"/>
    </xf>
    <xf numFmtId="177" fontId="0" fillId="0" borderId="15" xfId="0" applyNumberFormat="1" applyFont="1" applyFill="1" applyBorder="1" applyAlignment="1">
      <alignment vertical="center" shrinkToFit="1"/>
    </xf>
    <xf numFmtId="177" fontId="0" fillId="0" borderId="8" xfId="0" applyNumberFormat="1" applyFont="1" applyFill="1" applyBorder="1" applyAlignment="1">
      <alignment vertical="center" shrinkToFit="1"/>
    </xf>
    <xf numFmtId="177" fontId="0" fillId="0" borderId="142" xfId="0" applyNumberFormat="1" applyFont="1" applyFill="1" applyBorder="1" applyAlignment="1">
      <alignment vertical="center" shrinkToFit="1"/>
    </xf>
    <xf numFmtId="177" fontId="0" fillId="0" borderId="113" xfId="0" applyNumberFormat="1" applyFont="1" applyBorder="1" applyAlignment="1">
      <alignment vertical="center"/>
    </xf>
    <xf numFmtId="177" fontId="0" fillId="0" borderId="120" xfId="0" applyNumberFormat="1" applyFont="1" applyBorder="1" applyAlignment="1">
      <alignment vertical="center"/>
    </xf>
    <xf numFmtId="177" fontId="0" fillId="0" borderId="121" xfId="0" applyNumberFormat="1" applyFont="1" applyBorder="1" applyAlignment="1">
      <alignment vertical="center"/>
    </xf>
    <xf numFmtId="177" fontId="0" fillId="0" borderId="7" xfId="0" applyNumberFormat="1" applyFont="1" applyFill="1" applyBorder="1" applyAlignment="1">
      <alignment horizontal="center" vertical="center"/>
    </xf>
    <xf numFmtId="177" fontId="0" fillId="0" borderId="13" xfId="0" applyNumberFormat="1" applyFont="1" applyFill="1" applyBorder="1" applyAlignment="1">
      <alignment horizontal="center" vertical="center"/>
    </xf>
    <xf numFmtId="177" fontId="0" fillId="0" borderId="74" xfId="0" applyNumberFormat="1" applyFont="1" applyFill="1" applyBorder="1" applyAlignment="1">
      <alignment horizontal="center" vertical="center"/>
    </xf>
    <xf numFmtId="177" fontId="0" fillId="0" borderId="113" xfId="0" applyNumberFormat="1" applyFont="1" applyFill="1" applyBorder="1" applyAlignment="1">
      <alignment vertical="center"/>
    </xf>
    <xf numFmtId="177" fontId="0" fillId="0" borderId="120" xfId="0" applyNumberFormat="1" applyFont="1" applyFill="1" applyBorder="1" applyAlignment="1">
      <alignment vertical="center"/>
    </xf>
    <xf numFmtId="177" fontId="0" fillId="0" borderId="121" xfId="0" applyNumberFormat="1" applyFont="1" applyFill="1" applyBorder="1" applyAlignment="1">
      <alignment vertical="center"/>
    </xf>
    <xf numFmtId="177" fontId="0" fillId="0" borderId="113" xfId="0" applyNumberFormat="1" applyFill="1" applyBorder="1" applyAlignment="1">
      <alignment vertical="center" shrinkToFit="1"/>
    </xf>
    <xf numFmtId="177" fontId="0" fillId="0" borderId="120" xfId="0" applyNumberFormat="1" applyFont="1" applyFill="1" applyBorder="1" applyAlignment="1">
      <alignment vertical="center" shrinkToFit="1"/>
    </xf>
    <xf numFmtId="177" fontId="0" fillId="2" borderId="17" xfId="0" applyNumberFormat="1" applyFont="1" applyFill="1" applyBorder="1" applyAlignment="1">
      <alignment horizontal="right" vertical="center" shrinkToFit="1"/>
    </xf>
    <xf numFmtId="177" fontId="0" fillId="2" borderId="21" xfId="0" applyNumberFormat="1" applyFont="1" applyFill="1" applyBorder="1" applyAlignment="1">
      <alignment horizontal="right" vertical="center" shrinkToFit="1"/>
    </xf>
    <xf numFmtId="177" fontId="0" fillId="0" borderId="89" xfId="0" applyNumberFormat="1" applyBorder="1" applyAlignment="1">
      <alignment horizontal="center" vertical="center" textRotation="255" shrinkToFit="1"/>
    </xf>
    <xf numFmtId="177" fontId="0" fillId="0" borderId="42" xfId="0" applyNumberFormat="1" applyBorder="1" applyAlignment="1">
      <alignment horizontal="center" vertical="center" textRotation="255" shrinkToFit="1"/>
    </xf>
    <xf numFmtId="177" fontId="0" fillId="0" borderId="23" xfId="0" applyNumberFormat="1" applyBorder="1" applyAlignment="1">
      <alignment horizontal="center" vertical="center" textRotation="255" shrinkToFit="1"/>
    </xf>
    <xf numFmtId="177" fontId="0" fillId="0" borderId="7" xfId="0" applyNumberFormat="1" applyFont="1" applyFill="1" applyBorder="1" applyAlignment="1">
      <alignment horizontal="center" vertical="center" shrinkToFit="1"/>
    </xf>
    <xf numFmtId="177" fontId="0" fillId="0" borderId="13" xfId="0" applyNumberFormat="1" applyFont="1" applyFill="1" applyBorder="1" applyAlignment="1">
      <alignment horizontal="center" vertical="center" shrinkToFit="1"/>
    </xf>
    <xf numFmtId="177" fontId="0" fillId="0" borderId="74" xfId="0" applyNumberFormat="1" applyFont="1" applyFill="1" applyBorder="1" applyAlignment="1">
      <alignment horizontal="center" vertical="center" shrinkToFit="1"/>
    </xf>
    <xf numFmtId="177" fontId="0" fillId="0" borderId="188" xfId="0" applyNumberFormat="1" applyFont="1" applyBorder="1" applyAlignment="1">
      <alignment horizontal="center" vertical="center" shrinkToFit="1"/>
    </xf>
    <xf numFmtId="177" fontId="0" fillId="0" borderId="189" xfId="0" applyNumberFormat="1" applyFont="1" applyBorder="1" applyAlignment="1">
      <alignment horizontal="center" vertical="center" shrinkToFit="1"/>
    </xf>
    <xf numFmtId="177" fontId="0" fillId="0" borderId="185" xfId="0" applyNumberFormat="1" applyFont="1" applyBorder="1" applyAlignment="1">
      <alignment horizontal="center" vertical="center" shrinkToFit="1"/>
    </xf>
    <xf numFmtId="177" fontId="0" fillId="0" borderId="188" xfId="0" applyNumberFormat="1" applyFill="1" applyBorder="1" applyAlignment="1">
      <alignment horizontal="center" vertical="center"/>
    </xf>
    <xf numFmtId="177" fontId="0" fillId="0" borderId="189" xfId="0" applyNumberFormat="1" applyFont="1" applyFill="1" applyBorder="1" applyAlignment="1">
      <alignment horizontal="center" vertical="center"/>
    </xf>
    <xf numFmtId="177" fontId="0" fillId="0" borderId="190" xfId="0" applyNumberFormat="1" applyFont="1" applyFill="1" applyBorder="1" applyAlignment="1">
      <alignment horizontal="center" vertical="center"/>
    </xf>
    <xf numFmtId="177" fontId="0" fillId="0" borderId="66" xfId="0" applyNumberFormat="1" applyFont="1" applyBorder="1" applyAlignment="1">
      <alignment horizontal="center" vertical="center" shrinkToFit="1"/>
    </xf>
    <xf numFmtId="177" fontId="0" fillId="0" borderId="67" xfId="0" applyNumberFormat="1" applyFont="1" applyBorder="1" applyAlignment="1">
      <alignment horizontal="center" vertical="center" shrinkToFit="1"/>
    </xf>
    <xf numFmtId="177" fontId="0" fillId="0" borderId="100" xfId="0" applyNumberFormat="1" applyFont="1" applyFill="1" applyBorder="1" applyAlignment="1">
      <alignment horizontal="center" vertical="center" shrinkToFit="1"/>
    </xf>
    <xf numFmtId="177" fontId="0" fillId="0" borderId="104" xfId="0" applyNumberFormat="1" applyFont="1" applyFill="1" applyBorder="1" applyAlignment="1">
      <alignment horizontal="center" vertical="center" shrinkToFit="1"/>
    </xf>
    <xf numFmtId="177" fontId="0" fillId="0" borderId="120" xfId="0" applyNumberFormat="1" applyFill="1" applyBorder="1" applyAlignment="1">
      <alignment vertical="center" shrinkToFit="1"/>
    </xf>
    <xf numFmtId="177" fontId="0" fillId="0" borderId="121" xfId="0" applyNumberFormat="1" applyFill="1" applyBorder="1" applyAlignment="1">
      <alignment vertical="center" shrinkToFit="1"/>
    </xf>
    <xf numFmtId="177" fontId="0" fillId="0" borderId="67" xfId="0" applyNumberFormat="1" applyFill="1" applyBorder="1" applyAlignment="1">
      <alignment vertical="center"/>
    </xf>
    <xf numFmtId="0" fontId="0" fillId="0" borderId="67" xfId="0" applyFont="1" applyFill="1" applyBorder="1" applyAlignment="1">
      <alignment vertical="center"/>
    </xf>
    <xf numFmtId="0" fontId="0" fillId="0" borderId="55" xfId="0" applyFont="1" applyFill="1" applyBorder="1" applyAlignment="1">
      <alignment vertical="center"/>
    </xf>
    <xf numFmtId="177" fontId="0" fillId="2" borderId="95" xfId="0" applyNumberFormat="1" applyFill="1" applyBorder="1" applyAlignment="1">
      <alignment horizontal="center" vertical="center" shrinkToFit="1"/>
    </xf>
    <xf numFmtId="177" fontId="0" fillId="2" borderId="96" xfId="0" applyNumberFormat="1" applyFill="1" applyBorder="1" applyAlignment="1">
      <alignment horizontal="center" vertical="center" shrinkToFit="1"/>
    </xf>
    <xf numFmtId="0" fontId="0" fillId="0" borderId="94" xfId="0" applyFill="1" applyBorder="1" applyAlignment="1">
      <alignment horizontal="center" vertical="center" textRotation="255" wrapText="1"/>
    </xf>
    <xf numFmtId="0" fontId="0" fillId="0" borderId="30" xfId="0" applyFill="1" applyBorder="1" applyAlignment="1">
      <alignment horizontal="center" vertical="center" textRotation="255" wrapText="1"/>
    </xf>
    <xf numFmtId="0" fontId="0" fillId="0" borderId="57" xfId="0" applyFill="1" applyBorder="1" applyAlignment="1">
      <alignment horizontal="center" vertical="center" textRotation="255" wrapText="1"/>
    </xf>
    <xf numFmtId="0" fontId="0" fillId="0" borderId="36" xfId="0" applyFont="1" applyBorder="1" applyAlignment="1">
      <alignment vertical="center"/>
    </xf>
    <xf numFmtId="0" fontId="0" fillId="6" borderId="33" xfId="0" applyFill="1" applyBorder="1" applyAlignment="1">
      <alignment horizontal="left" vertical="center"/>
    </xf>
    <xf numFmtId="0" fontId="0" fillId="6" borderId="45" xfId="0" applyFont="1" applyFill="1" applyBorder="1" applyAlignment="1">
      <alignment horizontal="left" vertical="center"/>
    </xf>
    <xf numFmtId="177" fontId="0" fillId="0" borderId="113" xfId="0" applyNumberFormat="1" applyFont="1" applyFill="1" applyBorder="1" applyAlignment="1">
      <alignment horizontal="center" vertical="center"/>
    </xf>
    <xf numFmtId="177" fontId="0" fillId="0" borderId="120" xfId="0" applyNumberFormat="1" applyFont="1" applyFill="1" applyBorder="1" applyAlignment="1">
      <alignment horizontal="center" vertical="center"/>
    </xf>
    <xf numFmtId="177" fontId="0" fillId="0" borderId="121" xfId="0" applyNumberFormat="1" applyFont="1" applyFill="1" applyBorder="1" applyAlignment="1">
      <alignment horizontal="center" vertical="center"/>
    </xf>
    <xf numFmtId="177" fontId="0" fillId="0" borderId="87" xfId="0" applyNumberFormat="1" applyFont="1" applyBorder="1" applyAlignment="1">
      <alignment vertical="center"/>
    </xf>
    <xf numFmtId="177" fontId="0" fillId="0" borderId="93" xfId="0" applyNumberFormat="1" applyFont="1" applyBorder="1" applyAlignment="1">
      <alignment vertical="center"/>
    </xf>
    <xf numFmtId="177" fontId="0" fillId="0" borderId="105" xfId="0" applyNumberFormat="1" applyFont="1" applyBorder="1" applyAlignment="1">
      <alignment vertical="center"/>
    </xf>
    <xf numFmtId="176" fontId="0" fillId="0" borderId="84" xfId="0" applyNumberFormat="1" applyFont="1" applyBorder="1" applyAlignment="1">
      <alignment horizontal="center" vertical="center" textRotation="255" shrinkToFit="1"/>
    </xf>
    <xf numFmtId="177" fontId="0" fillId="0" borderId="113" xfId="0" applyNumberFormat="1" applyFont="1" applyBorder="1" applyAlignment="1">
      <alignment horizontal="center" vertical="center" shrinkToFit="1"/>
    </xf>
    <xf numFmtId="177" fontId="0" fillId="0" borderId="37" xfId="0" applyNumberFormat="1" applyFont="1" applyBorder="1" applyAlignment="1">
      <alignment horizontal="center" vertical="center" shrinkToFit="1"/>
    </xf>
    <xf numFmtId="176" fontId="0" fillId="0" borderId="184" xfId="0" applyNumberFormat="1" applyFont="1" applyBorder="1" applyAlignment="1">
      <alignment horizontal="center" vertical="center" textRotation="255" shrinkToFit="1"/>
    </xf>
    <xf numFmtId="176" fontId="0" fillId="0" borderId="90" xfId="0" applyNumberFormat="1" applyFont="1" applyBorder="1" applyAlignment="1">
      <alignment horizontal="center" vertical="center" textRotation="255" shrinkToFit="1"/>
    </xf>
    <xf numFmtId="176" fontId="0" fillId="0" borderId="161" xfId="0" applyNumberFormat="1" applyFont="1" applyBorder="1" applyAlignment="1">
      <alignment horizontal="center" vertical="center" shrinkToFit="1"/>
    </xf>
    <xf numFmtId="176" fontId="0" fillId="0" borderId="91" xfId="0" applyNumberFormat="1" applyFont="1" applyBorder="1" applyAlignment="1">
      <alignment horizontal="center" vertical="center" shrinkToFit="1"/>
    </xf>
    <xf numFmtId="176" fontId="0" fillId="0" borderId="180" xfId="0" applyNumberFormat="1" applyFont="1" applyBorder="1" applyAlignment="1">
      <alignment horizontal="center" vertical="center" shrinkToFit="1"/>
    </xf>
    <xf numFmtId="176" fontId="0" fillId="0" borderId="92" xfId="0" applyNumberFormat="1" applyFont="1" applyBorder="1" applyAlignment="1">
      <alignment horizontal="center" vertical="center" shrinkToFit="1"/>
    </xf>
    <xf numFmtId="177" fontId="0" fillId="0" borderId="191" xfId="0" applyNumberFormat="1" applyFont="1" applyBorder="1" applyAlignment="1">
      <alignment horizontal="center" vertical="center" shrinkToFit="1"/>
    </xf>
    <xf numFmtId="176" fontId="0" fillId="0" borderId="261" xfId="0" applyNumberFormat="1" applyFont="1" applyBorder="1" applyAlignment="1">
      <alignment horizontal="center" vertical="center" textRotation="255" shrinkToFit="1"/>
    </xf>
    <xf numFmtId="177" fontId="0" fillId="0" borderId="182" xfId="3" applyNumberFormat="1" applyFont="1" applyBorder="1" applyAlignment="1">
      <alignment horizontal="center" vertical="center" shrinkToFit="1"/>
    </xf>
    <xf numFmtId="177" fontId="0" fillId="0" borderId="183" xfId="3" applyNumberFormat="1" applyFont="1" applyBorder="1" applyAlignment="1">
      <alignment horizontal="center" vertical="center" shrinkToFit="1"/>
    </xf>
    <xf numFmtId="176" fontId="0" fillId="0" borderId="89" xfId="0" applyNumberFormat="1" applyFont="1" applyBorder="1" applyAlignment="1">
      <alignment horizontal="center" vertical="center" textRotation="255" shrinkToFit="1"/>
    </xf>
    <xf numFmtId="177" fontId="0" fillId="2" borderId="87" xfId="0" applyNumberFormat="1" applyFont="1" applyFill="1" applyBorder="1" applyAlignment="1">
      <alignment horizontal="center" vertical="center" shrinkToFit="1"/>
    </xf>
    <xf numFmtId="177" fontId="0" fillId="2" borderId="64" xfId="0" applyNumberFormat="1" applyFont="1" applyFill="1" applyBorder="1" applyAlignment="1">
      <alignment horizontal="center" vertical="center" shrinkToFit="1"/>
    </xf>
    <xf numFmtId="176" fontId="0" fillId="0" borderId="23" xfId="0" applyNumberFormat="1" applyFont="1" applyBorder="1" applyAlignment="1">
      <alignment horizontal="center" vertical="center" textRotation="255" shrinkToFit="1"/>
    </xf>
    <xf numFmtId="177" fontId="0" fillId="0" borderId="181" xfId="3" applyNumberFormat="1" applyFont="1" applyBorder="1" applyAlignment="1">
      <alignment horizontal="center" vertical="center" shrinkToFit="1"/>
    </xf>
    <xf numFmtId="176" fontId="0" fillId="0" borderId="16" xfId="0" applyNumberFormat="1" applyFont="1" applyBorder="1" applyAlignment="1">
      <alignment vertical="center"/>
    </xf>
    <xf numFmtId="177" fontId="0" fillId="0" borderId="106" xfId="3" applyNumberFormat="1" applyFont="1" applyBorder="1" applyAlignment="1">
      <alignment horizontal="center" vertical="center" shrinkToFit="1"/>
    </xf>
    <xf numFmtId="177" fontId="0" fillId="0" borderId="71" xfId="3" applyNumberFormat="1" applyFont="1" applyBorder="1" applyAlignment="1">
      <alignment horizontal="center" vertical="center" shrinkToFit="1"/>
    </xf>
    <xf numFmtId="177" fontId="0" fillId="0" borderId="111" xfId="3" applyNumberFormat="1" applyFont="1" applyBorder="1" applyAlignment="1">
      <alignment horizontal="center" vertical="center" shrinkToFit="1"/>
    </xf>
    <xf numFmtId="176" fontId="0" fillId="2" borderId="38" xfId="0" applyNumberFormat="1" applyFont="1" applyFill="1" applyBorder="1" applyAlignment="1">
      <alignment vertical="center" shrinkToFit="1"/>
    </xf>
    <xf numFmtId="176" fontId="0" fillId="0" borderId="38" xfId="0" applyNumberFormat="1" applyFont="1" applyBorder="1" applyAlignment="1">
      <alignment vertical="center"/>
    </xf>
    <xf numFmtId="176" fontId="0" fillId="0" borderId="24" xfId="3" applyNumberFormat="1" applyFont="1" applyFill="1" applyBorder="1" applyAlignment="1">
      <alignment vertical="center" shrinkToFit="1"/>
    </xf>
    <xf numFmtId="176" fontId="0" fillId="0" borderId="28" xfId="3" applyNumberFormat="1" applyFont="1" applyFill="1" applyBorder="1" applyAlignment="1">
      <alignment vertical="center" shrinkToFit="1"/>
    </xf>
    <xf numFmtId="177" fontId="0" fillId="0" borderId="106" xfId="3" applyNumberFormat="1" applyFont="1" applyBorder="1" applyAlignment="1">
      <alignment horizontal="center" vertical="center" textRotation="255" shrinkToFit="1"/>
    </xf>
    <xf numFmtId="0" fontId="0" fillId="0" borderId="71" xfId="0" applyFont="1" applyBorder="1">
      <alignment vertical="center"/>
    </xf>
    <xf numFmtId="0" fontId="0" fillId="0" borderId="111" xfId="0" applyFont="1" applyBorder="1">
      <alignment vertical="center"/>
    </xf>
    <xf numFmtId="176" fontId="0" fillId="5" borderId="269" xfId="0" applyNumberFormat="1" applyFont="1" applyFill="1" applyBorder="1" applyAlignment="1">
      <alignment horizontal="center" vertical="center" shrinkToFit="1"/>
    </xf>
    <xf numFmtId="176" fontId="0" fillId="5" borderId="270" xfId="0" applyNumberFormat="1" applyFont="1" applyFill="1" applyBorder="1" applyAlignment="1">
      <alignment horizontal="center" vertical="center" shrinkToFit="1"/>
    </xf>
    <xf numFmtId="176" fontId="0" fillId="5" borderId="291" xfId="0" applyNumberFormat="1" applyFont="1" applyFill="1" applyBorder="1" applyAlignment="1">
      <alignment horizontal="center" vertical="center" shrinkToFit="1"/>
    </xf>
    <xf numFmtId="176" fontId="0" fillId="5" borderId="166" xfId="0" applyNumberFormat="1" applyFont="1" applyFill="1" applyBorder="1" applyAlignment="1">
      <alignment horizontal="center" vertical="center" shrinkToFit="1"/>
    </xf>
    <xf numFmtId="177" fontId="0" fillId="0" borderId="109" xfId="3" applyNumberFormat="1" applyFont="1" applyBorder="1" applyAlignment="1">
      <alignment horizontal="center" vertical="center" textRotation="255" shrinkToFit="1"/>
    </xf>
    <xf numFmtId="177" fontId="0" fillId="0" borderId="69" xfId="3" applyNumberFormat="1" applyFont="1" applyBorder="1" applyAlignment="1">
      <alignment horizontal="center" vertical="center" textRotation="255" shrinkToFit="1"/>
    </xf>
    <xf numFmtId="177" fontId="0" fillId="0" borderId="107" xfId="3" applyNumberFormat="1" applyFont="1" applyBorder="1" applyAlignment="1">
      <alignment horizontal="center" vertical="center" textRotation="255" shrinkToFit="1"/>
    </xf>
    <xf numFmtId="176" fontId="0" fillId="0" borderId="110" xfId="0" applyNumberFormat="1" applyFont="1" applyBorder="1" applyAlignment="1">
      <alignment vertical="center"/>
    </xf>
    <xf numFmtId="177" fontId="0" fillId="2" borderId="63" xfId="0" applyNumberFormat="1" applyFont="1" applyFill="1" applyBorder="1" applyAlignment="1">
      <alignment horizontal="center" vertical="center" shrinkToFit="1"/>
    </xf>
    <xf numFmtId="176" fontId="0" fillId="2" borderId="87" xfId="0" applyNumberFormat="1" applyFont="1" applyFill="1" applyBorder="1" applyAlignment="1">
      <alignment horizontal="center" vertical="center" shrinkToFit="1"/>
    </xf>
    <xf numFmtId="176" fontId="0" fillId="2" borderId="64" xfId="0" applyNumberFormat="1" applyFont="1" applyFill="1" applyBorder="1" applyAlignment="1">
      <alignment horizontal="center" vertical="center" shrinkToFit="1"/>
    </xf>
    <xf numFmtId="3" fontId="0" fillId="0" borderId="39" xfId="5" applyNumberFormat="1" applyFont="1" applyFill="1" applyBorder="1" applyAlignment="1">
      <alignment horizontal="center" vertical="center" shrinkToFit="1"/>
    </xf>
    <xf numFmtId="3" fontId="0" fillId="0" borderId="30" xfId="5" applyNumberFormat="1" applyFont="1" applyFill="1" applyBorder="1" applyAlignment="1">
      <alignment horizontal="center" vertical="center" shrinkToFit="1"/>
    </xf>
    <xf numFmtId="3" fontId="0" fillId="0" borderId="91" xfId="5" applyNumberFormat="1" applyFont="1" applyFill="1" applyBorder="1" applyAlignment="1">
      <alignment horizontal="center" vertical="center" shrinkToFit="1"/>
    </xf>
    <xf numFmtId="176" fontId="0" fillId="0" borderId="24" xfId="0" applyNumberFormat="1" applyFont="1" applyFill="1" applyBorder="1" applyAlignment="1">
      <alignment vertical="center"/>
    </xf>
    <xf numFmtId="176" fontId="0" fillId="0" borderId="28" xfId="0" applyNumberFormat="1" applyFont="1" applyFill="1" applyBorder="1" applyAlignment="1">
      <alignment vertical="center"/>
    </xf>
    <xf numFmtId="176" fontId="0" fillId="2" borderId="112" xfId="0" applyNumberFormat="1" applyFont="1" applyFill="1" applyBorder="1" applyAlignment="1">
      <alignment vertical="center" shrinkToFit="1"/>
    </xf>
    <xf numFmtId="176" fontId="0" fillId="0" borderId="112" xfId="0" applyNumberFormat="1" applyFont="1" applyBorder="1" applyAlignment="1">
      <alignment vertical="center"/>
    </xf>
    <xf numFmtId="177" fontId="0" fillId="2" borderId="114" xfId="0" applyNumberFormat="1" applyFont="1" applyFill="1" applyBorder="1" applyAlignment="1">
      <alignment horizontal="center" vertical="center" shrinkToFit="1"/>
    </xf>
    <xf numFmtId="177" fontId="0" fillId="2" borderId="115" xfId="0" applyNumberFormat="1" applyFont="1" applyFill="1" applyBorder="1" applyAlignment="1">
      <alignment horizontal="center" vertical="center" shrinkToFit="1"/>
    </xf>
    <xf numFmtId="177" fontId="0" fillId="0" borderId="118" xfId="3" applyNumberFormat="1" applyFont="1" applyBorder="1" applyAlignment="1">
      <alignment horizontal="center" vertical="center" shrinkToFit="1"/>
    </xf>
    <xf numFmtId="177" fontId="0" fillId="0" borderId="119" xfId="3" applyNumberFormat="1" applyFont="1" applyBorder="1" applyAlignment="1">
      <alignment horizontal="center" vertical="center" shrinkToFit="1"/>
    </xf>
    <xf numFmtId="177" fontId="0" fillId="0" borderId="211" xfId="0" applyNumberFormat="1" applyFont="1" applyBorder="1" applyAlignment="1">
      <alignment horizontal="center" vertical="center" shrinkToFit="1"/>
    </xf>
    <xf numFmtId="177" fontId="0" fillId="0" borderId="170" xfId="0" applyNumberFormat="1" applyFont="1" applyBorder="1" applyAlignment="1">
      <alignment horizontal="center" vertical="center" shrinkToFit="1"/>
    </xf>
    <xf numFmtId="177" fontId="0" fillId="0" borderId="171" xfId="0" applyNumberFormat="1" applyFont="1" applyBorder="1" applyAlignment="1">
      <alignment horizontal="center" vertical="center" shrinkToFit="1"/>
    </xf>
    <xf numFmtId="177" fontId="0" fillId="0" borderId="211" xfId="0" applyNumberFormat="1" applyFill="1" applyBorder="1" applyAlignment="1">
      <alignment horizontal="center" vertical="center"/>
    </xf>
    <xf numFmtId="177" fontId="0" fillId="0" borderId="170" xfId="0" applyNumberFormat="1" applyFont="1" applyFill="1" applyBorder="1" applyAlignment="1">
      <alignment horizontal="center" vertical="center"/>
    </xf>
    <xf numFmtId="177" fontId="0" fillId="0" borderId="212" xfId="0" applyNumberFormat="1" applyFont="1" applyFill="1" applyBorder="1" applyAlignment="1">
      <alignment horizontal="center" vertical="center"/>
    </xf>
    <xf numFmtId="176" fontId="0" fillId="0" borderId="177" xfId="0" applyNumberFormat="1" applyFont="1" applyBorder="1" applyAlignment="1">
      <alignment horizontal="center" vertical="center" textRotation="255" shrinkToFit="1"/>
    </xf>
    <xf numFmtId="177" fontId="0" fillId="0" borderId="169" xfId="0" applyNumberFormat="1" applyFont="1" applyBorder="1" applyAlignment="1">
      <alignment horizontal="center" vertical="center" shrinkToFit="1"/>
    </xf>
    <xf numFmtId="177" fontId="0" fillId="0" borderId="213" xfId="0" applyNumberFormat="1" applyFont="1" applyBorder="1" applyAlignment="1">
      <alignment horizontal="center" vertical="center" shrinkToFit="1"/>
    </xf>
    <xf numFmtId="177" fontId="0" fillId="0" borderId="214" xfId="0" applyNumberFormat="1" applyFont="1" applyBorder="1" applyAlignment="1">
      <alignment horizontal="center" vertical="center" shrinkToFit="1"/>
    </xf>
    <xf numFmtId="177" fontId="0" fillId="0" borderId="215" xfId="0" applyNumberFormat="1" applyFont="1" applyBorder="1" applyAlignment="1">
      <alignment horizontal="center" vertical="center" shrinkToFit="1"/>
    </xf>
    <xf numFmtId="177" fontId="0" fillId="0" borderId="213" xfId="0" applyNumberFormat="1" applyFill="1" applyBorder="1" applyAlignment="1">
      <alignment horizontal="center" vertical="center"/>
    </xf>
    <xf numFmtId="177" fontId="0" fillId="0" borderId="214" xfId="0" applyNumberFormat="1" applyFont="1" applyFill="1" applyBorder="1" applyAlignment="1">
      <alignment horizontal="center" vertical="center"/>
    </xf>
    <xf numFmtId="177" fontId="0" fillId="0" borderId="217" xfId="0" applyNumberFormat="1" applyFont="1" applyFill="1" applyBorder="1" applyAlignment="1">
      <alignment horizontal="center" vertical="center"/>
    </xf>
    <xf numFmtId="0" fontId="0" fillId="0" borderId="37" xfId="0" applyBorder="1" applyAlignment="1">
      <alignment horizontal="center" vertical="center" shrinkToFit="1"/>
    </xf>
    <xf numFmtId="176" fontId="0" fillId="0" borderId="221" xfId="0" applyNumberFormat="1" applyFont="1" applyBorder="1" applyAlignment="1">
      <alignment horizontal="center" vertical="center" textRotation="255" shrinkToFit="1"/>
    </xf>
    <xf numFmtId="176" fontId="0" fillId="0" borderId="222" xfId="0" applyNumberFormat="1" applyFont="1" applyBorder="1" applyAlignment="1">
      <alignment horizontal="center" vertical="center" shrinkToFit="1"/>
    </xf>
    <xf numFmtId="176" fontId="0" fillId="0" borderId="223" xfId="0" applyNumberFormat="1" applyFont="1" applyBorder="1" applyAlignment="1">
      <alignment horizontal="center" vertical="center" shrinkToFit="1"/>
    </xf>
    <xf numFmtId="177" fontId="0" fillId="0" borderId="216" xfId="0" applyNumberFormat="1" applyFont="1" applyBorder="1" applyAlignment="1">
      <alignment horizontal="center" vertical="center" shrinkToFit="1"/>
    </xf>
    <xf numFmtId="0" fontId="0" fillId="0" borderId="256" xfId="0" applyFont="1" applyBorder="1" applyAlignment="1">
      <alignment vertical="center"/>
    </xf>
    <xf numFmtId="177" fontId="0" fillId="2" borderId="253" xfId="0" applyNumberFormat="1" applyFill="1" applyBorder="1" applyAlignment="1">
      <alignment horizontal="center" vertical="center" shrinkToFit="1"/>
    </xf>
    <xf numFmtId="177" fontId="0" fillId="2" borderId="254" xfId="0" applyNumberFormat="1" applyFill="1" applyBorder="1" applyAlignment="1">
      <alignment horizontal="center" vertical="center" shrinkToFit="1"/>
    </xf>
    <xf numFmtId="177" fontId="0" fillId="0" borderId="234" xfId="0" applyNumberFormat="1" applyBorder="1" applyAlignment="1">
      <alignment horizontal="center" vertical="center" textRotation="255" shrinkToFit="1"/>
    </xf>
    <xf numFmtId="177" fontId="0" fillId="0" borderId="248" xfId="0" applyNumberFormat="1" applyFill="1" applyBorder="1" applyAlignment="1">
      <alignment horizontal="center" vertical="center" textRotation="255" shrinkToFit="1"/>
    </xf>
    <xf numFmtId="0" fontId="0" fillId="0" borderId="255" xfId="0" applyFill="1" applyBorder="1" applyAlignment="1">
      <alignment horizontal="center" vertical="center" textRotation="255" wrapText="1"/>
    </xf>
    <xf numFmtId="177" fontId="0" fillId="0" borderId="248" xfId="0" applyNumberFormat="1" applyFont="1" applyFill="1" applyBorder="1" applyAlignment="1">
      <alignment vertical="center" shrinkToFit="1"/>
    </xf>
    <xf numFmtId="177" fontId="0" fillId="0" borderId="245" xfId="0" applyNumberFormat="1" applyFont="1" applyBorder="1" applyAlignment="1">
      <alignment vertical="center"/>
    </xf>
    <xf numFmtId="177" fontId="0" fillId="0" borderId="246" xfId="0" applyNumberFormat="1" applyFont="1" applyBorder="1" applyAlignment="1">
      <alignment vertical="center"/>
    </xf>
    <xf numFmtId="177" fontId="0" fillId="0" borderId="247" xfId="0" applyNumberFormat="1" applyFont="1" applyBorder="1" applyAlignment="1">
      <alignment vertical="center"/>
    </xf>
    <xf numFmtId="177" fontId="0" fillId="2" borderId="250" xfId="0" applyNumberFormat="1" applyFont="1" applyFill="1" applyBorder="1" applyAlignment="1">
      <alignment horizontal="right" vertical="center" shrinkToFit="1"/>
    </xf>
    <xf numFmtId="177" fontId="0" fillId="2" borderId="251" xfId="0" applyNumberFormat="1" applyFont="1" applyFill="1" applyBorder="1" applyAlignment="1">
      <alignment horizontal="right" vertical="center" shrinkToFit="1"/>
    </xf>
    <xf numFmtId="177" fontId="0" fillId="0" borderId="244" xfId="0" applyNumberFormat="1" applyFont="1" applyBorder="1" applyAlignment="1">
      <alignment horizontal="center" vertical="center" shrinkToFit="1"/>
    </xf>
    <xf numFmtId="177" fontId="0" fillId="0" borderId="240" xfId="0" applyNumberFormat="1" applyFont="1" applyBorder="1" applyAlignment="1">
      <alignment horizontal="center" vertical="center" shrinkToFit="1"/>
    </xf>
    <xf numFmtId="177" fontId="0" fillId="0" borderId="282" xfId="0" applyNumberFormat="1" applyFont="1" applyBorder="1" applyAlignment="1">
      <alignment horizontal="center" vertical="center" shrinkToFit="1"/>
    </xf>
    <xf numFmtId="177" fontId="0" fillId="0" borderId="275" xfId="0" applyNumberFormat="1" applyFont="1" applyBorder="1" applyAlignment="1">
      <alignment horizontal="center" vertical="center" shrinkToFit="1"/>
    </xf>
    <xf numFmtId="177" fontId="0" fillId="0" borderId="276" xfId="0" applyNumberFormat="1" applyFont="1" applyBorder="1" applyAlignment="1">
      <alignment horizontal="center" vertical="center" shrinkToFit="1"/>
    </xf>
    <xf numFmtId="177" fontId="0" fillId="0" borderId="282" xfId="0" applyNumberFormat="1" applyFill="1" applyBorder="1" applyAlignment="1">
      <alignment horizontal="center" vertical="center"/>
    </xf>
    <xf numFmtId="177" fontId="0" fillId="0" borderId="275" xfId="0" applyNumberFormat="1" applyFont="1" applyFill="1" applyBorder="1" applyAlignment="1">
      <alignment horizontal="center" vertical="center"/>
    </xf>
    <xf numFmtId="177" fontId="0" fillId="0" borderId="283" xfId="0" applyNumberFormat="1" applyFont="1" applyFill="1" applyBorder="1" applyAlignment="1">
      <alignment horizontal="center" vertical="center"/>
    </xf>
    <xf numFmtId="177" fontId="0" fillId="0" borderId="245" xfId="0" applyNumberFormat="1" applyFont="1" applyFill="1" applyBorder="1" applyAlignment="1">
      <alignment vertical="center" shrinkToFit="1"/>
    </xf>
    <xf numFmtId="177" fontId="0" fillId="0" borderId="247" xfId="0" applyNumberFormat="1" applyFont="1" applyFill="1" applyBorder="1" applyAlignment="1">
      <alignment vertical="center" shrinkToFit="1"/>
    </xf>
    <xf numFmtId="177" fontId="0" fillId="0" borderId="240" xfId="0" applyNumberFormat="1" applyFill="1" applyBorder="1" applyAlignment="1">
      <alignment vertical="center"/>
    </xf>
    <xf numFmtId="0" fontId="0" fillId="0" borderId="240" xfId="0" applyFont="1" applyFill="1" applyBorder="1" applyAlignment="1">
      <alignment vertical="center"/>
    </xf>
    <xf numFmtId="0" fontId="0" fillId="0" borderId="252" xfId="0" applyFont="1" applyFill="1" applyBorder="1" applyAlignment="1">
      <alignment vertical="center"/>
    </xf>
    <xf numFmtId="177" fontId="0" fillId="0" borderId="245" xfId="0" applyNumberFormat="1" applyFill="1" applyBorder="1" applyAlignment="1">
      <alignment vertical="center" shrinkToFit="1"/>
    </xf>
    <xf numFmtId="177" fontId="0" fillId="0" borderId="246" xfId="0" applyNumberFormat="1" applyFont="1" applyFill="1" applyBorder="1" applyAlignment="1">
      <alignment vertical="center" shrinkToFit="1"/>
    </xf>
    <xf numFmtId="177" fontId="0" fillId="0" borderId="245" xfId="0" applyNumberFormat="1" applyFont="1" applyFill="1" applyBorder="1" applyAlignment="1">
      <alignment vertical="center"/>
    </xf>
    <xf numFmtId="177" fontId="0" fillId="0" borderId="246" xfId="0" applyNumberFormat="1" applyFont="1" applyFill="1" applyBorder="1" applyAlignment="1">
      <alignment vertical="center"/>
    </xf>
    <xf numFmtId="177" fontId="0" fillId="0" borderId="247" xfId="0" applyNumberFormat="1" applyFont="1" applyFill="1" applyBorder="1" applyAlignment="1">
      <alignment vertical="center"/>
    </xf>
    <xf numFmtId="177" fontId="0" fillId="0" borderId="246" xfId="0" applyNumberFormat="1" applyFill="1" applyBorder="1" applyAlignment="1">
      <alignment vertical="center" shrinkToFit="1"/>
    </xf>
    <xf numFmtId="177" fontId="0" fillId="0" borderId="247" xfId="0" applyNumberFormat="1" applyFill="1" applyBorder="1" applyAlignment="1">
      <alignment vertical="center" shrinkToFit="1"/>
    </xf>
    <xf numFmtId="177" fontId="0" fillId="0" borderId="242" xfId="0" applyNumberFormat="1" applyFont="1" applyBorder="1" applyAlignment="1">
      <alignment vertical="center"/>
    </xf>
    <xf numFmtId="177" fontId="0" fillId="0" borderId="258" xfId="0" applyNumberFormat="1" applyFont="1" applyBorder="1" applyAlignment="1">
      <alignment vertical="center"/>
    </xf>
    <xf numFmtId="177" fontId="0" fillId="0" borderId="259" xfId="0" applyNumberFormat="1" applyFont="1" applyBorder="1" applyAlignment="1">
      <alignment vertical="center"/>
    </xf>
    <xf numFmtId="177" fontId="0" fillId="0" borderId="245" xfId="0" applyNumberFormat="1" applyFont="1" applyFill="1" applyBorder="1" applyAlignment="1">
      <alignment horizontal="center" vertical="center"/>
    </xf>
    <xf numFmtId="177" fontId="0" fillId="0" borderId="246" xfId="0" applyNumberFormat="1" applyFont="1" applyFill="1" applyBorder="1" applyAlignment="1">
      <alignment horizontal="center" vertical="center"/>
    </xf>
    <xf numFmtId="177" fontId="0" fillId="0" borderId="247" xfId="0" applyNumberFormat="1" applyFont="1" applyFill="1" applyBorder="1" applyAlignment="1">
      <alignment horizontal="center" vertical="center"/>
    </xf>
    <xf numFmtId="176" fontId="0" fillId="0" borderId="260" xfId="0" applyNumberFormat="1" applyFont="1" applyBorder="1" applyAlignment="1">
      <alignment horizontal="center" vertical="center" textRotation="255" shrinkToFit="1"/>
    </xf>
    <xf numFmtId="177" fontId="0" fillId="0" borderId="245" xfId="0" applyNumberFormat="1" applyFont="1" applyBorder="1" applyAlignment="1">
      <alignment horizontal="center" vertical="center" shrinkToFit="1"/>
    </xf>
    <xf numFmtId="177" fontId="0" fillId="0" borderId="237" xfId="0" applyNumberFormat="1" applyFont="1" applyBorder="1" applyAlignment="1">
      <alignment horizontal="center" vertical="center" shrinkToFit="1"/>
    </xf>
    <xf numFmtId="176" fontId="0" fillId="0" borderId="123" xfId="0" applyNumberFormat="1" applyFont="1" applyBorder="1" applyAlignment="1">
      <alignment horizontal="center" vertical="center" textRotation="255" shrinkToFit="1"/>
    </xf>
    <xf numFmtId="176" fontId="0" fillId="0" borderId="4" xfId="0" applyNumberFormat="1" applyFont="1" applyBorder="1" applyAlignment="1">
      <alignment horizontal="center" vertical="center" textRotation="255" shrinkToFit="1"/>
    </xf>
    <xf numFmtId="176" fontId="0" fillId="0" borderId="126" xfId="0" applyNumberFormat="1" applyFont="1" applyBorder="1" applyAlignment="1">
      <alignment horizontal="center" vertical="center" textRotation="255" shrinkToFit="1"/>
    </xf>
    <xf numFmtId="177" fontId="0" fillId="2" borderId="242" xfId="0" applyNumberFormat="1" applyFont="1" applyFill="1" applyBorder="1" applyAlignment="1">
      <alignment horizontal="center" vertical="center" shrinkToFit="1"/>
    </xf>
    <xf numFmtId="177" fontId="0" fillId="2" borderId="239" xfId="0" applyNumberFormat="1" applyFont="1" applyFill="1" applyBorder="1" applyAlignment="1">
      <alignment horizontal="center" vertical="center" shrinkToFit="1"/>
    </xf>
    <xf numFmtId="177" fontId="0" fillId="2" borderId="263" xfId="0" applyNumberFormat="1" applyFont="1" applyFill="1" applyBorder="1" applyAlignment="1">
      <alignment horizontal="center" vertical="center" shrinkToFit="1"/>
    </xf>
    <xf numFmtId="177" fontId="0" fillId="2" borderId="264" xfId="0" applyNumberFormat="1" applyFont="1" applyFill="1" applyBorder="1" applyAlignment="1">
      <alignment horizontal="center" vertical="center" shrinkToFit="1"/>
    </xf>
    <xf numFmtId="176" fontId="0" fillId="5" borderId="43" xfId="0" applyNumberFormat="1" applyFont="1" applyFill="1" applyBorder="1" applyAlignment="1">
      <alignment horizontal="center" vertical="center" textRotation="255" shrinkToFit="1"/>
    </xf>
    <xf numFmtId="176" fontId="0" fillId="5" borderId="42" xfId="0" applyNumberFormat="1" applyFont="1" applyFill="1" applyBorder="1" applyAlignment="1">
      <alignment horizontal="center" vertical="center" textRotation="255" shrinkToFit="1"/>
    </xf>
    <xf numFmtId="176" fontId="0" fillId="5" borderId="84" xfId="0" applyNumberFormat="1" applyFont="1" applyFill="1" applyBorder="1" applyAlignment="1">
      <alignment horizontal="center" vertical="center" textRotation="255" shrinkToFit="1"/>
    </xf>
    <xf numFmtId="176" fontId="0" fillId="5" borderId="152" xfId="0" applyNumberFormat="1" applyFont="1" applyFill="1" applyBorder="1" applyAlignment="1">
      <alignment horizontal="center" vertical="center" textRotation="255" shrinkToFit="1"/>
    </xf>
    <xf numFmtId="176" fontId="0" fillId="5" borderId="89" xfId="0" applyNumberFormat="1" applyFont="1" applyFill="1" applyBorder="1" applyAlignment="1">
      <alignment horizontal="center" vertical="center" textRotation="255" shrinkToFit="1"/>
    </xf>
    <xf numFmtId="176" fontId="0" fillId="5" borderId="23" xfId="0" applyNumberFormat="1" applyFont="1" applyFill="1" applyBorder="1" applyAlignment="1">
      <alignment horizontal="center" vertical="center" textRotation="255" shrinkToFit="1"/>
    </xf>
    <xf numFmtId="177" fontId="1" fillId="0" borderId="184" xfId="0" applyNumberFormat="1" applyFont="1" applyBorder="1" applyAlignment="1">
      <alignment vertical="top" wrapText="1"/>
    </xf>
    <xf numFmtId="177" fontId="1" fillId="0" borderId="71" xfId="0" applyNumberFormat="1" applyFont="1" applyBorder="1" applyAlignment="1">
      <alignment vertical="top" wrapText="1"/>
    </xf>
    <xf numFmtId="177" fontId="5" fillId="0" borderId="184" xfId="0" applyNumberFormat="1" applyFont="1" applyBorder="1" applyAlignment="1">
      <alignment vertical="center" textRotation="255" shrinkToFit="1"/>
    </xf>
    <xf numFmtId="177" fontId="5" fillId="0" borderId="71" xfId="0" applyNumberFormat="1" applyFont="1" applyBorder="1" applyAlignment="1">
      <alignment vertical="center" textRotation="255" shrinkToFit="1"/>
    </xf>
    <xf numFmtId="177" fontId="5" fillId="0" borderId="149" xfId="0" applyNumberFormat="1" applyFont="1" applyBorder="1" applyAlignment="1">
      <alignment vertical="center" textRotation="255" shrinkToFit="1"/>
    </xf>
    <xf numFmtId="176" fontId="0" fillId="5" borderId="260" xfId="0" applyNumberFormat="1" applyFont="1" applyFill="1" applyBorder="1" applyAlignment="1">
      <alignment horizontal="center" vertical="center" textRotation="255" shrinkToFit="1"/>
    </xf>
    <xf numFmtId="176" fontId="0" fillId="5" borderId="261" xfId="0" applyNumberFormat="1" applyFont="1" applyFill="1" applyBorder="1" applyAlignment="1">
      <alignment horizontal="center" vertical="center" textRotation="255" shrinkToFit="1"/>
    </xf>
    <xf numFmtId="176" fontId="0" fillId="0" borderId="279" xfId="0" applyNumberFormat="1" applyFont="1" applyBorder="1" applyAlignment="1">
      <alignment horizontal="center" vertical="center" shrinkToFit="1"/>
    </xf>
    <xf numFmtId="176" fontId="0" fillId="0" borderId="284" xfId="0" applyNumberFormat="1" applyFont="1" applyBorder="1" applyAlignment="1">
      <alignment horizontal="center" vertical="center" shrinkToFit="1"/>
    </xf>
    <xf numFmtId="177" fontId="0" fillId="0" borderId="271" xfId="0" applyNumberFormat="1" applyFont="1" applyBorder="1" applyAlignment="1">
      <alignment horizontal="center" vertical="center" shrinkToFit="1"/>
    </xf>
    <xf numFmtId="176" fontId="0" fillId="0" borderId="269" xfId="0" applyNumberFormat="1" applyFont="1" applyFill="1" applyBorder="1" applyAlignment="1">
      <alignment vertical="center" shrinkToFit="1"/>
    </xf>
    <xf numFmtId="176" fontId="0" fillId="0" borderId="270" xfId="0" applyNumberFormat="1" applyFont="1" applyFill="1" applyBorder="1" applyAlignment="1">
      <alignment vertical="center" shrinkToFit="1"/>
    </xf>
    <xf numFmtId="176" fontId="0" fillId="0" borderId="291" xfId="0" applyNumberFormat="1" applyFont="1" applyFill="1" applyBorder="1" applyAlignment="1">
      <alignment vertical="center" shrinkToFit="1"/>
    </xf>
    <xf numFmtId="176" fontId="0" fillId="0" borderId="166" xfId="0" applyNumberFormat="1" applyFont="1" applyFill="1" applyBorder="1" applyAlignment="1">
      <alignment vertical="center" shrinkToFit="1"/>
    </xf>
    <xf numFmtId="177" fontId="18" fillId="0" borderId="332" xfId="0" applyNumberFormat="1" applyFont="1" applyBorder="1" applyAlignment="1">
      <alignment vertical="top" wrapText="1"/>
    </xf>
    <xf numFmtId="177" fontId="19" fillId="0" borderId="332" xfId="0" applyNumberFormat="1" applyFont="1" applyBorder="1" applyAlignment="1">
      <alignment vertical="center" textRotation="255" shrinkToFit="1"/>
    </xf>
    <xf numFmtId="177" fontId="1" fillId="0" borderId="221" xfId="0" applyNumberFormat="1" applyFont="1" applyBorder="1" applyAlignment="1">
      <alignment vertical="top" wrapText="1"/>
    </xf>
    <xf numFmtId="177" fontId="5" fillId="0" borderId="221" xfId="0" applyNumberFormat="1" applyFont="1" applyBorder="1" applyAlignment="1">
      <alignment vertical="center" textRotation="255" shrinkToFit="1"/>
    </xf>
    <xf numFmtId="176" fontId="0" fillId="0" borderId="288" xfId="0" applyNumberFormat="1" applyFont="1" applyBorder="1" applyAlignment="1">
      <alignment horizontal="center" vertical="center"/>
    </xf>
    <xf numFmtId="176" fontId="0" fillId="0" borderId="287" xfId="0" applyNumberFormat="1" applyFont="1" applyBorder="1" applyAlignment="1">
      <alignment horizontal="center" vertical="center"/>
    </xf>
    <xf numFmtId="176" fontId="0" fillId="0" borderId="294" xfId="0" applyNumberFormat="1" applyFont="1" applyBorder="1" applyAlignment="1">
      <alignment horizontal="center" vertical="center"/>
    </xf>
    <xf numFmtId="176" fontId="0" fillId="9" borderId="302" xfId="0" applyNumberFormat="1" applyFill="1" applyBorder="1" applyAlignment="1">
      <alignment horizontal="center" vertical="center"/>
    </xf>
    <xf numFmtId="176" fontId="0" fillId="9" borderId="303" xfId="0" applyNumberFormat="1" applyFill="1" applyBorder="1" applyAlignment="1">
      <alignment horizontal="center" vertical="center"/>
    </xf>
    <xf numFmtId="176" fontId="0" fillId="0" borderId="138" xfId="0" applyNumberFormat="1" applyFont="1" applyBorder="1" applyAlignment="1">
      <alignment horizontal="center" vertical="center"/>
    </xf>
    <xf numFmtId="176" fontId="0" fillId="0" borderId="139" xfId="0" applyNumberFormat="1" applyFont="1" applyBorder="1" applyAlignment="1">
      <alignment horizontal="center" vertical="center"/>
    </xf>
    <xf numFmtId="176" fontId="0" fillId="0" borderId="295" xfId="0" applyNumberFormat="1" applyFont="1" applyBorder="1" applyAlignment="1">
      <alignment horizontal="center" vertical="center"/>
    </xf>
    <xf numFmtId="176" fontId="0" fillId="0" borderId="297" xfId="0" applyNumberFormat="1" applyFont="1" applyBorder="1" applyAlignment="1">
      <alignment horizontal="center" vertical="center"/>
    </xf>
    <xf numFmtId="176" fontId="0" fillId="9" borderId="299" xfId="0" applyNumberFormat="1" applyFill="1" applyBorder="1" applyAlignment="1">
      <alignment horizontal="center" vertical="center"/>
    </xf>
    <xf numFmtId="176" fontId="0" fillId="9" borderId="300" xfId="0" applyNumberFormat="1" applyFill="1" applyBorder="1" applyAlignment="1">
      <alignment horizontal="center" vertical="center"/>
    </xf>
    <xf numFmtId="176" fontId="0" fillId="9" borderId="301" xfId="0" applyNumberFormat="1" applyFill="1" applyBorder="1" applyAlignment="1">
      <alignment horizontal="center" vertical="center"/>
    </xf>
    <xf numFmtId="176" fontId="0" fillId="9" borderId="174" xfId="0" applyNumberFormat="1" applyFill="1" applyBorder="1" applyAlignment="1">
      <alignment horizontal="center" vertical="center"/>
    </xf>
    <xf numFmtId="176" fontId="0" fillId="0" borderId="292" xfId="0" applyNumberFormat="1" applyFont="1" applyBorder="1" applyAlignment="1">
      <alignment horizontal="center" vertical="center"/>
    </xf>
    <xf numFmtId="176" fontId="0" fillId="0" borderId="293" xfId="0" applyNumberFormat="1" applyFont="1" applyBorder="1" applyAlignment="1">
      <alignment horizontal="center" vertical="center"/>
    </xf>
    <xf numFmtId="176" fontId="0" fillId="0" borderId="296" xfId="0" applyNumberFormat="1" applyFont="1" applyBorder="1" applyAlignment="1">
      <alignment horizontal="center" vertical="center"/>
    </xf>
    <xf numFmtId="176" fontId="0" fillId="0" borderId="298" xfId="0" applyNumberFormat="1" applyFont="1" applyBorder="1" applyAlignment="1">
      <alignment horizontal="center" vertical="center"/>
    </xf>
    <xf numFmtId="176" fontId="0" fillId="0" borderId="175" xfId="0" applyNumberFormat="1" applyFont="1" applyBorder="1" applyAlignment="1">
      <alignment horizontal="center" vertical="center"/>
    </xf>
  </cellXfs>
  <cellStyles count="14">
    <cellStyle name="パーセント" xfId="4" builtinId="5"/>
    <cellStyle name="パーセント 2" xfId="8"/>
    <cellStyle name="ハイパーリンク_20101209　経営改善計画検討手順（素案）" xfId="9"/>
    <cellStyle name="桁区切り" xfId="1" builtinId="6"/>
    <cellStyle name="桁区切り 2" xfId="7"/>
    <cellStyle name="桁区切り 3" xfId="12"/>
    <cellStyle name="標準" xfId="0" builtinId="0"/>
    <cellStyle name="標準 2" xfId="6"/>
    <cellStyle name="標準_◇類型12（水稲24・大豆12・ぶどう4）" xfId="2"/>
    <cellStyle name="標準_せとか(080515)_コピー ～ 100224 ｼﾄﾗｽ総会_経営計画_0223修正(従事分量配当）" xfId="11"/>
    <cellStyle name="標準_水稲(24ha規模)＋大豆(6ｈａ)＋きゃべつ" xfId="3"/>
    <cellStyle name="標準_中晩柑　早生" xfId="13"/>
    <cellStyle name="標準_野菜計画(最終 ｱｽﾊﾟﾗ+ｺﾏﾂﾅ)" xfId="5"/>
    <cellStyle name="未定義" xfId="10"/>
  </cellStyles>
  <dxfs count="0"/>
  <tableStyles count="0" defaultTableStyle="TableStyleMedium2" defaultPivotStyle="PivotStyleLight16"/>
  <colors>
    <mruColors>
      <color rgb="FFC0C0C0"/>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1.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24</xdr:col>
      <xdr:colOff>47624</xdr:colOff>
      <xdr:row>27</xdr:row>
      <xdr:rowOff>0</xdr:rowOff>
    </xdr:from>
    <xdr:to>
      <xdr:col>26</xdr:col>
      <xdr:colOff>233361</xdr:colOff>
      <xdr:row>27</xdr:row>
      <xdr:rowOff>2974</xdr:rowOff>
    </xdr:to>
    <xdr:grpSp>
      <xdr:nvGrpSpPr>
        <xdr:cNvPr id="2" name="グループ化 1"/>
        <xdr:cNvGrpSpPr/>
      </xdr:nvGrpSpPr>
      <xdr:grpSpPr>
        <a:xfrm>
          <a:off x="8721724" y="6667500"/>
          <a:ext cx="719137" cy="2974"/>
          <a:chOff x="8405812" y="4321968"/>
          <a:chExt cx="709612" cy="229194"/>
        </a:xfrm>
      </xdr:grpSpPr>
      <xdr:pic>
        <xdr:nvPicPr>
          <xdr:cNvPr id="3"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05812" y="4333874"/>
            <a:ext cx="173831" cy="217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67749" y="4321968"/>
            <a:ext cx="173831" cy="217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41593" y="4321968"/>
            <a:ext cx="173831" cy="217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11</xdr:col>
      <xdr:colOff>28575</xdr:colOff>
      <xdr:row>32</xdr:row>
      <xdr:rowOff>28576</xdr:rowOff>
    </xdr:from>
    <xdr:to>
      <xdr:col>13</xdr:col>
      <xdr:colOff>200025</xdr:colOff>
      <xdr:row>33</xdr:row>
      <xdr:rowOff>1</xdr:rowOff>
    </xdr:to>
    <xdr:sp macro="" textlink="">
      <xdr:nvSpPr>
        <xdr:cNvPr id="25" name="Rectangle 1" descr="10%"/>
        <xdr:cNvSpPr>
          <a:spLocks noChangeArrowheads="1"/>
        </xdr:cNvSpPr>
      </xdr:nvSpPr>
      <xdr:spPr bwMode="auto">
        <a:xfrm>
          <a:off x="5114925" y="7781926"/>
          <a:ext cx="790575" cy="219075"/>
        </a:xfrm>
        <a:prstGeom prst="rect">
          <a:avLst/>
        </a:prstGeom>
        <a:pattFill prst="pct10">
          <a:fgClr>
            <a:srgbClr val="000000"/>
          </a:fgClr>
          <a:bgClr>
            <a:srgbClr val="FFFFFF"/>
          </a:bgClr>
        </a:pattFill>
        <a:ln w="31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4</xdr:col>
      <xdr:colOff>361950</xdr:colOff>
      <xdr:row>32</xdr:row>
      <xdr:rowOff>16669</xdr:rowOff>
    </xdr:from>
    <xdr:to>
      <xdr:col>4</xdr:col>
      <xdr:colOff>535781</xdr:colOff>
      <xdr:row>32</xdr:row>
      <xdr:rowOff>16669</xdr:rowOff>
    </xdr:to>
    <xdr:pic>
      <xdr:nvPicPr>
        <xdr:cNvPr id="26"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52700" y="7770019"/>
          <a:ext cx="17383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250031</xdr:colOff>
      <xdr:row>32</xdr:row>
      <xdr:rowOff>93762</xdr:rowOff>
    </xdr:from>
    <xdr:to>
      <xdr:col>2</xdr:col>
      <xdr:colOff>440531</xdr:colOff>
      <xdr:row>32</xdr:row>
      <xdr:rowOff>93762</xdr:rowOff>
    </xdr:to>
    <xdr:pic>
      <xdr:nvPicPr>
        <xdr:cNvPr id="27"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4881" y="7847112"/>
          <a:ext cx="190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464344</xdr:colOff>
      <xdr:row>32</xdr:row>
      <xdr:rowOff>35719</xdr:rowOff>
    </xdr:from>
    <xdr:to>
      <xdr:col>2</xdr:col>
      <xdr:colOff>679425</xdr:colOff>
      <xdr:row>32</xdr:row>
      <xdr:rowOff>191988</xdr:rowOff>
    </xdr:to>
    <xdr:pic>
      <xdr:nvPicPr>
        <xdr:cNvPr id="28"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9194" y="7789069"/>
          <a:ext cx="215081"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500062</xdr:colOff>
      <xdr:row>32</xdr:row>
      <xdr:rowOff>0</xdr:rowOff>
    </xdr:from>
    <xdr:to>
      <xdr:col>4</xdr:col>
      <xdr:colOff>673893</xdr:colOff>
      <xdr:row>32</xdr:row>
      <xdr:rowOff>217287</xdr:rowOff>
    </xdr:to>
    <xdr:pic>
      <xdr:nvPicPr>
        <xdr:cNvPr id="29"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90812" y="7753350"/>
          <a:ext cx="173831" cy="217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21</xdr:row>
      <xdr:rowOff>11907</xdr:rowOff>
    </xdr:from>
    <xdr:to>
      <xdr:col>41</xdr:col>
      <xdr:colOff>209388</xdr:colOff>
      <xdr:row>21</xdr:row>
      <xdr:rowOff>234157</xdr:rowOff>
    </xdr:to>
    <xdr:grpSp>
      <xdr:nvGrpSpPr>
        <xdr:cNvPr id="30" name="グループ化 29"/>
        <xdr:cNvGrpSpPr/>
      </xdr:nvGrpSpPr>
      <xdr:grpSpPr>
        <a:xfrm>
          <a:off x="3581400" y="5155407"/>
          <a:ext cx="9835988" cy="222250"/>
          <a:chOff x="3593306" y="4927600"/>
          <a:chExt cx="9835988" cy="226219"/>
        </a:xfrm>
      </xdr:grpSpPr>
      <xdr:grpSp>
        <xdr:nvGrpSpPr>
          <xdr:cNvPr id="31" name="グループ化 30"/>
          <xdr:cNvGrpSpPr/>
        </xdr:nvGrpSpPr>
        <xdr:grpSpPr>
          <a:xfrm>
            <a:off x="9569247" y="4932066"/>
            <a:ext cx="463872" cy="217287"/>
            <a:chOff x="8905278" y="4298156"/>
            <a:chExt cx="447675" cy="217287"/>
          </a:xfrm>
        </xdr:grpSpPr>
        <xdr:pic>
          <xdr:nvPicPr>
            <xdr:cNvPr id="45"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05278" y="4298156"/>
              <a:ext cx="173831" cy="217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6"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79122" y="4298156"/>
              <a:ext cx="173831" cy="217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32" name="Rectangle 1" descr="10%"/>
          <xdr:cNvSpPr>
            <a:spLocks noChangeArrowheads="1"/>
          </xdr:cNvSpPr>
        </xdr:nvSpPr>
        <xdr:spPr bwMode="auto">
          <a:xfrm>
            <a:off x="11589506" y="4927600"/>
            <a:ext cx="1060983" cy="226219"/>
          </a:xfrm>
          <a:prstGeom prst="rect">
            <a:avLst/>
          </a:prstGeom>
          <a:pattFill prst="pct10">
            <a:fgClr>
              <a:srgbClr val="000000"/>
            </a:fgClr>
            <a:bgClr>
              <a:srgbClr val="FFFFFF"/>
            </a:bgClr>
          </a:pattFill>
          <a:ln w="3175">
            <a:solidFill>
              <a:srgbClr xmlns:mc="http://schemas.openxmlformats.org/markup-compatibility/2006" xmlns:a14="http://schemas.microsoft.com/office/drawing/2010/main" val="000000" mc:Ignorable="a14" a14:legacySpreadsheetColorIndex="64"/>
            </a:solidFill>
            <a:miter lim="800000"/>
            <a:headEnd/>
            <a:tailEnd/>
          </a:ln>
        </xdr:spPr>
      </xdr:sp>
      <xdr:cxnSp macro="">
        <xdr:nvCxnSpPr>
          <xdr:cNvPr id="33" name="直線コネクタ 32"/>
          <xdr:cNvCxnSpPr/>
        </xdr:nvCxnSpPr>
        <xdr:spPr>
          <a:xfrm flipV="1">
            <a:off x="3593306" y="5028010"/>
            <a:ext cx="2096294" cy="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xdr:cNvCxnSpPr/>
        </xdr:nvCxnSpPr>
        <xdr:spPr>
          <a:xfrm>
            <a:off x="6521897" y="5028009"/>
            <a:ext cx="2948546"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xdr:cNvCxnSpPr/>
        </xdr:nvCxnSpPr>
        <xdr:spPr>
          <a:xfrm>
            <a:off x="11087100" y="5028009"/>
            <a:ext cx="52962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6" name="グループ化 35"/>
          <xdr:cNvGrpSpPr/>
        </xdr:nvGrpSpPr>
        <xdr:grpSpPr>
          <a:xfrm>
            <a:off x="5770428" y="4949875"/>
            <a:ext cx="728680" cy="156269"/>
            <a:chOff x="5262563" y="4363641"/>
            <a:chExt cx="703237" cy="156269"/>
          </a:xfrm>
        </xdr:grpSpPr>
        <xdr:pic>
          <xdr:nvPicPr>
            <xdr:cNvPr id="42"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62563" y="4363641"/>
              <a:ext cx="215081"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3"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24500" y="4363641"/>
              <a:ext cx="215081"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4"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50719" y="4363641"/>
              <a:ext cx="215081"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37" name="グループ化 36"/>
          <xdr:cNvGrpSpPr/>
        </xdr:nvGrpSpPr>
        <xdr:grpSpPr>
          <a:xfrm>
            <a:off x="10605086" y="4932066"/>
            <a:ext cx="463872" cy="217287"/>
            <a:chOff x="8905278" y="4298156"/>
            <a:chExt cx="447675" cy="217287"/>
          </a:xfrm>
        </xdr:grpSpPr>
        <xdr:pic>
          <xdr:nvPicPr>
            <xdr:cNvPr id="40"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05278" y="4298156"/>
              <a:ext cx="173831" cy="217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1"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79122" y="4298156"/>
              <a:ext cx="173831" cy="217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xnSp macro="">
        <xdr:nvCxnSpPr>
          <xdr:cNvPr id="38" name="直線コネクタ 37"/>
          <xdr:cNvCxnSpPr/>
        </xdr:nvCxnSpPr>
        <xdr:spPr>
          <a:xfrm flipV="1">
            <a:off x="10049556" y="5040708"/>
            <a:ext cx="468807" cy="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xdr:cNvCxnSpPr/>
        </xdr:nvCxnSpPr>
        <xdr:spPr>
          <a:xfrm flipV="1">
            <a:off x="12670923" y="5028009"/>
            <a:ext cx="758371" cy="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22</xdr:row>
      <xdr:rowOff>0</xdr:rowOff>
    </xdr:from>
    <xdr:to>
      <xdr:col>41</xdr:col>
      <xdr:colOff>209388</xdr:colOff>
      <xdr:row>23</xdr:row>
      <xdr:rowOff>10318</xdr:rowOff>
    </xdr:to>
    <xdr:grpSp>
      <xdr:nvGrpSpPr>
        <xdr:cNvPr id="47" name="グループ化 46"/>
        <xdr:cNvGrpSpPr/>
      </xdr:nvGrpSpPr>
      <xdr:grpSpPr>
        <a:xfrm>
          <a:off x="3581400" y="5397500"/>
          <a:ext cx="9835988" cy="264318"/>
          <a:chOff x="3606800" y="5130800"/>
          <a:chExt cx="9835988" cy="264319"/>
        </a:xfrm>
      </xdr:grpSpPr>
      <xdr:sp macro="" textlink="">
        <xdr:nvSpPr>
          <xdr:cNvPr id="48" name="アーチ 47"/>
          <xdr:cNvSpPr/>
        </xdr:nvSpPr>
        <xdr:spPr>
          <a:xfrm>
            <a:off x="9321800" y="5143500"/>
            <a:ext cx="139700" cy="165100"/>
          </a:xfrm>
          <a:prstGeom prst="blockArc">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49" name="アーチ 48"/>
          <xdr:cNvSpPr/>
        </xdr:nvSpPr>
        <xdr:spPr>
          <a:xfrm>
            <a:off x="12725400" y="5130800"/>
            <a:ext cx="139700" cy="165100"/>
          </a:xfrm>
          <a:prstGeom prst="blockArc">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nvGrpSpPr>
          <xdr:cNvPr id="50" name="グループ化 49"/>
          <xdr:cNvGrpSpPr/>
        </xdr:nvGrpSpPr>
        <xdr:grpSpPr>
          <a:xfrm>
            <a:off x="3606800" y="5168900"/>
            <a:ext cx="9835988" cy="226219"/>
            <a:chOff x="3593306" y="4927600"/>
            <a:chExt cx="9835988" cy="226219"/>
          </a:xfrm>
        </xdr:grpSpPr>
        <xdr:grpSp>
          <xdr:nvGrpSpPr>
            <xdr:cNvPr id="51" name="グループ化 50"/>
            <xdr:cNvGrpSpPr/>
          </xdr:nvGrpSpPr>
          <xdr:grpSpPr>
            <a:xfrm>
              <a:off x="9569247" y="4932066"/>
              <a:ext cx="463872" cy="217287"/>
              <a:chOff x="8905278" y="4298156"/>
              <a:chExt cx="447675" cy="217287"/>
            </a:xfrm>
          </xdr:grpSpPr>
          <xdr:pic>
            <xdr:nvPicPr>
              <xdr:cNvPr id="65"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05278" y="4298156"/>
                <a:ext cx="173831" cy="217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6"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79122" y="4298156"/>
                <a:ext cx="173831" cy="217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52" name="Rectangle 1" descr="10%"/>
            <xdr:cNvSpPr>
              <a:spLocks noChangeArrowheads="1"/>
            </xdr:cNvSpPr>
          </xdr:nvSpPr>
          <xdr:spPr bwMode="auto">
            <a:xfrm>
              <a:off x="11589506" y="4927600"/>
              <a:ext cx="1060983" cy="226219"/>
            </a:xfrm>
            <a:prstGeom prst="rect">
              <a:avLst/>
            </a:prstGeom>
            <a:pattFill prst="pct10">
              <a:fgClr>
                <a:srgbClr val="000000"/>
              </a:fgClr>
              <a:bgClr>
                <a:srgbClr val="FFFFFF"/>
              </a:bgClr>
            </a:pattFill>
            <a:ln w="3175">
              <a:solidFill>
                <a:srgbClr xmlns:mc="http://schemas.openxmlformats.org/markup-compatibility/2006" xmlns:a14="http://schemas.microsoft.com/office/drawing/2010/main" val="000000" mc:Ignorable="a14" a14:legacySpreadsheetColorIndex="64"/>
              </a:solidFill>
              <a:miter lim="800000"/>
              <a:headEnd/>
              <a:tailEnd/>
            </a:ln>
          </xdr:spPr>
        </xdr:sp>
        <xdr:cxnSp macro="">
          <xdr:nvCxnSpPr>
            <xdr:cNvPr id="53" name="直線コネクタ 52"/>
            <xdr:cNvCxnSpPr/>
          </xdr:nvCxnSpPr>
          <xdr:spPr>
            <a:xfrm flipV="1">
              <a:off x="3593306" y="5028010"/>
              <a:ext cx="2096294" cy="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 name="直線コネクタ 53"/>
            <xdr:cNvCxnSpPr/>
          </xdr:nvCxnSpPr>
          <xdr:spPr>
            <a:xfrm>
              <a:off x="6483797" y="5028009"/>
              <a:ext cx="2948546"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 name="直線コネクタ 54"/>
            <xdr:cNvCxnSpPr/>
          </xdr:nvCxnSpPr>
          <xdr:spPr>
            <a:xfrm>
              <a:off x="11087100" y="5028009"/>
              <a:ext cx="52962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56" name="グループ化 55"/>
            <xdr:cNvGrpSpPr/>
          </xdr:nvGrpSpPr>
          <xdr:grpSpPr>
            <a:xfrm>
              <a:off x="5770428" y="4949875"/>
              <a:ext cx="728680" cy="156269"/>
              <a:chOff x="5262563" y="4363641"/>
              <a:chExt cx="703237" cy="156269"/>
            </a:xfrm>
          </xdr:grpSpPr>
          <xdr:pic>
            <xdr:nvPicPr>
              <xdr:cNvPr id="62"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62563" y="4363641"/>
                <a:ext cx="215081"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3"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24500" y="4363641"/>
                <a:ext cx="215081"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4"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50719" y="4363641"/>
                <a:ext cx="215081"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57" name="グループ化 56"/>
            <xdr:cNvGrpSpPr/>
          </xdr:nvGrpSpPr>
          <xdr:grpSpPr>
            <a:xfrm>
              <a:off x="10605086" y="4932066"/>
              <a:ext cx="463872" cy="217287"/>
              <a:chOff x="8905278" y="4298156"/>
              <a:chExt cx="447675" cy="217287"/>
            </a:xfrm>
          </xdr:grpSpPr>
          <xdr:pic>
            <xdr:nvPicPr>
              <xdr:cNvPr id="60"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05278" y="4298156"/>
                <a:ext cx="173831" cy="217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1"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79122" y="4298156"/>
                <a:ext cx="173831" cy="217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xnSp macro="">
          <xdr:nvCxnSpPr>
            <xdr:cNvPr id="58" name="直線コネクタ 57"/>
            <xdr:cNvCxnSpPr/>
          </xdr:nvCxnSpPr>
          <xdr:spPr>
            <a:xfrm flipV="1">
              <a:off x="10049556" y="5040708"/>
              <a:ext cx="468807" cy="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9" name="直線コネクタ 58"/>
            <xdr:cNvCxnSpPr/>
          </xdr:nvCxnSpPr>
          <xdr:spPr>
            <a:xfrm flipV="1">
              <a:off x="12670923" y="5028009"/>
              <a:ext cx="758371" cy="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6</xdr:col>
      <xdr:colOff>0</xdr:colOff>
      <xdr:row>23</xdr:row>
      <xdr:rowOff>0</xdr:rowOff>
    </xdr:from>
    <xdr:to>
      <xdr:col>41</xdr:col>
      <xdr:colOff>246063</xdr:colOff>
      <xdr:row>23</xdr:row>
      <xdr:rowOff>228600</xdr:rowOff>
    </xdr:to>
    <xdr:grpSp>
      <xdr:nvGrpSpPr>
        <xdr:cNvPr id="67" name="グループ化 66"/>
        <xdr:cNvGrpSpPr/>
      </xdr:nvGrpSpPr>
      <xdr:grpSpPr>
        <a:xfrm>
          <a:off x="3581400" y="5651500"/>
          <a:ext cx="9872663" cy="228600"/>
          <a:chOff x="3568700" y="5410201"/>
          <a:chExt cx="9867900" cy="228600"/>
        </a:xfrm>
      </xdr:grpSpPr>
      <xdr:cxnSp macro="">
        <xdr:nvCxnSpPr>
          <xdr:cNvPr id="68" name="直線コネクタ 67"/>
          <xdr:cNvCxnSpPr/>
        </xdr:nvCxnSpPr>
        <xdr:spPr>
          <a:xfrm flipV="1">
            <a:off x="13209374" y="5534808"/>
            <a:ext cx="227226" cy="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pic>
        <xdr:nvPicPr>
          <xdr:cNvPr id="69"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4824" y="5410201"/>
            <a:ext cx="181435"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0"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70429" y="5422901"/>
            <a:ext cx="181435"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1" name="Rectangle 1" descr="10%"/>
          <xdr:cNvSpPr>
            <a:spLocks noChangeArrowheads="1"/>
          </xdr:cNvSpPr>
        </xdr:nvSpPr>
        <xdr:spPr bwMode="auto">
          <a:xfrm>
            <a:off x="12392729" y="5424379"/>
            <a:ext cx="820185" cy="212944"/>
          </a:xfrm>
          <a:prstGeom prst="rect">
            <a:avLst/>
          </a:prstGeom>
          <a:pattFill prst="pct10">
            <a:fgClr>
              <a:srgbClr val="000000"/>
            </a:fgClr>
            <a:bgClr>
              <a:srgbClr val="FFFFFF"/>
            </a:bgClr>
          </a:pattFill>
          <a:ln w="3175">
            <a:solidFill>
              <a:srgbClr xmlns:mc="http://schemas.openxmlformats.org/markup-compatibility/2006" xmlns:a14="http://schemas.microsoft.com/office/drawing/2010/main" val="000000" mc:Ignorable="a14" a14:legacySpreadsheetColorIndex="64"/>
            </a:solidFill>
            <a:miter lim="800000"/>
            <a:headEnd/>
            <a:tailEnd/>
          </a:ln>
        </xdr:spPr>
      </xdr:sp>
      <xdr:cxnSp macro="">
        <xdr:nvCxnSpPr>
          <xdr:cNvPr id="72" name="直線コネクタ 71"/>
          <xdr:cNvCxnSpPr/>
        </xdr:nvCxnSpPr>
        <xdr:spPr>
          <a:xfrm>
            <a:off x="3568700" y="5555881"/>
            <a:ext cx="1790700" cy="36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3" name="直線コネクタ 72"/>
          <xdr:cNvCxnSpPr/>
        </xdr:nvCxnSpPr>
        <xdr:spPr>
          <a:xfrm>
            <a:off x="6243791" y="5543551"/>
            <a:ext cx="2970066"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4" name="直線コネクタ 73"/>
          <xdr:cNvCxnSpPr/>
        </xdr:nvCxnSpPr>
        <xdr:spPr>
          <a:xfrm flipV="1">
            <a:off x="11100860" y="5542811"/>
            <a:ext cx="1242706" cy="147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75" name="グループ化 74"/>
          <xdr:cNvGrpSpPr/>
        </xdr:nvGrpSpPr>
        <xdr:grpSpPr>
          <a:xfrm>
            <a:off x="5461706" y="5465915"/>
            <a:ext cx="733998" cy="155271"/>
            <a:chOff x="5262563" y="4363641"/>
            <a:chExt cx="703237" cy="156269"/>
          </a:xfrm>
        </xdr:grpSpPr>
        <xdr:pic>
          <xdr:nvPicPr>
            <xdr:cNvPr id="79"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62563" y="4363641"/>
              <a:ext cx="215081"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0"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24500" y="4363641"/>
              <a:ext cx="215081"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50719" y="4363641"/>
              <a:ext cx="215081"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76"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90965" y="5410201"/>
            <a:ext cx="181435"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77" name="直線コネクタ 76"/>
          <xdr:cNvCxnSpPr/>
        </xdr:nvCxnSpPr>
        <xdr:spPr>
          <a:xfrm>
            <a:off x="10293647" y="5543551"/>
            <a:ext cx="434947"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8" name="直線コネクタ 77"/>
          <xdr:cNvCxnSpPr/>
        </xdr:nvCxnSpPr>
        <xdr:spPr>
          <a:xfrm>
            <a:off x="9511289" y="5556251"/>
            <a:ext cx="45980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24</xdr:row>
      <xdr:rowOff>0</xdr:rowOff>
    </xdr:from>
    <xdr:to>
      <xdr:col>41</xdr:col>
      <xdr:colOff>241300</xdr:colOff>
      <xdr:row>24</xdr:row>
      <xdr:rowOff>228600</xdr:rowOff>
    </xdr:to>
    <xdr:grpSp>
      <xdr:nvGrpSpPr>
        <xdr:cNvPr id="82" name="グループ化 81"/>
        <xdr:cNvGrpSpPr/>
      </xdr:nvGrpSpPr>
      <xdr:grpSpPr>
        <a:xfrm>
          <a:off x="3581400" y="5905500"/>
          <a:ext cx="9867900" cy="228600"/>
          <a:chOff x="3568700" y="5410201"/>
          <a:chExt cx="9867900" cy="228600"/>
        </a:xfrm>
      </xdr:grpSpPr>
      <xdr:cxnSp macro="">
        <xdr:nvCxnSpPr>
          <xdr:cNvPr id="83" name="直線コネクタ 82"/>
          <xdr:cNvCxnSpPr/>
        </xdr:nvCxnSpPr>
        <xdr:spPr>
          <a:xfrm flipV="1">
            <a:off x="13209374" y="5534808"/>
            <a:ext cx="227226" cy="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pic>
        <xdr:nvPicPr>
          <xdr:cNvPr id="84"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4824" y="5410201"/>
            <a:ext cx="181435"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5"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70429" y="5422901"/>
            <a:ext cx="181435"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6" name="Rectangle 1" descr="10%"/>
          <xdr:cNvSpPr>
            <a:spLocks noChangeArrowheads="1"/>
          </xdr:cNvSpPr>
        </xdr:nvSpPr>
        <xdr:spPr bwMode="auto">
          <a:xfrm>
            <a:off x="12392729" y="5424379"/>
            <a:ext cx="820185" cy="212944"/>
          </a:xfrm>
          <a:prstGeom prst="rect">
            <a:avLst/>
          </a:prstGeom>
          <a:pattFill prst="pct10">
            <a:fgClr>
              <a:srgbClr val="000000"/>
            </a:fgClr>
            <a:bgClr>
              <a:srgbClr val="FFFFFF"/>
            </a:bgClr>
          </a:pattFill>
          <a:ln w="3175">
            <a:solidFill>
              <a:srgbClr xmlns:mc="http://schemas.openxmlformats.org/markup-compatibility/2006" xmlns:a14="http://schemas.microsoft.com/office/drawing/2010/main" val="000000" mc:Ignorable="a14" a14:legacySpreadsheetColorIndex="64"/>
            </a:solidFill>
            <a:miter lim="800000"/>
            <a:headEnd/>
            <a:tailEnd/>
          </a:ln>
        </xdr:spPr>
      </xdr:sp>
      <xdr:cxnSp macro="">
        <xdr:nvCxnSpPr>
          <xdr:cNvPr id="87" name="直線コネクタ 86"/>
          <xdr:cNvCxnSpPr/>
        </xdr:nvCxnSpPr>
        <xdr:spPr>
          <a:xfrm>
            <a:off x="3568700" y="5555881"/>
            <a:ext cx="1790700" cy="36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8" name="直線コネクタ 87"/>
          <xdr:cNvCxnSpPr/>
        </xdr:nvCxnSpPr>
        <xdr:spPr>
          <a:xfrm>
            <a:off x="6243791" y="5543551"/>
            <a:ext cx="2970066"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9" name="直線コネクタ 88"/>
          <xdr:cNvCxnSpPr/>
        </xdr:nvCxnSpPr>
        <xdr:spPr>
          <a:xfrm flipV="1">
            <a:off x="11100860" y="5542811"/>
            <a:ext cx="1242706" cy="147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90" name="グループ化 89"/>
          <xdr:cNvGrpSpPr/>
        </xdr:nvGrpSpPr>
        <xdr:grpSpPr>
          <a:xfrm>
            <a:off x="5461706" y="5465915"/>
            <a:ext cx="733998" cy="155271"/>
            <a:chOff x="5262563" y="4363641"/>
            <a:chExt cx="703237" cy="156269"/>
          </a:xfrm>
        </xdr:grpSpPr>
        <xdr:pic>
          <xdr:nvPicPr>
            <xdr:cNvPr id="94"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62563" y="4363641"/>
              <a:ext cx="215081"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5"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24500" y="4363641"/>
              <a:ext cx="215081"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6"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50719" y="4363641"/>
              <a:ext cx="215081"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91"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90965" y="5410201"/>
            <a:ext cx="181435"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92" name="直線コネクタ 91"/>
          <xdr:cNvCxnSpPr/>
        </xdr:nvCxnSpPr>
        <xdr:spPr>
          <a:xfrm>
            <a:off x="10293647" y="5543551"/>
            <a:ext cx="434947"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3" name="直線コネクタ 92"/>
          <xdr:cNvCxnSpPr/>
        </xdr:nvCxnSpPr>
        <xdr:spPr>
          <a:xfrm>
            <a:off x="9511289" y="5556251"/>
            <a:ext cx="45980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25</xdr:row>
      <xdr:rowOff>0</xdr:rowOff>
    </xdr:from>
    <xdr:to>
      <xdr:col>41</xdr:col>
      <xdr:colOff>231775</xdr:colOff>
      <xdr:row>26</xdr:row>
      <xdr:rowOff>96589</xdr:rowOff>
    </xdr:to>
    <xdr:grpSp>
      <xdr:nvGrpSpPr>
        <xdr:cNvPr id="97" name="グループ化 96"/>
        <xdr:cNvGrpSpPr/>
      </xdr:nvGrpSpPr>
      <xdr:grpSpPr>
        <a:xfrm>
          <a:off x="3581400" y="6159500"/>
          <a:ext cx="9858375" cy="350589"/>
          <a:chOff x="3606800" y="5892800"/>
          <a:chExt cx="9858375" cy="354558"/>
        </a:xfrm>
      </xdr:grpSpPr>
      <xdr:sp macro="" textlink="">
        <xdr:nvSpPr>
          <xdr:cNvPr id="98" name="Rectangle 1" descr="10%"/>
          <xdr:cNvSpPr>
            <a:spLocks noChangeArrowheads="1"/>
          </xdr:cNvSpPr>
        </xdr:nvSpPr>
        <xdr:spPr bwMode="auto">
          <a:xfrm>
            <a:off x="11339513" y="5926038"/>
            <a:ext cx="294481" cy="205581"/>
          </a:xfrm>
          <a:prstGeom prst="rect">
            <a:avLst/>
          </a:prstGeom>
          <a:pattFill prst="pct10">
            <a:fgClr>
              <a:srgbClr val="000000"/>
            </a:fgClr>
            <a:bgClr>
              <a:srgbClr val="FFFFFF"/>
            </a:bgClr>
          </a:pattFill>
          <a:ln w="3175">
            <a:solidFill>
              <a:srgbClr xmlns:mc="http://schemas.openxmlformats.org/markup-compatibility/2006" xmlns:a14="http://schemas.microsoft.com/office/drawing/2010/main" val="000000" mc:Ignorable="a14" a14:legacySpreadsheetColorIndex="64"/>
            </a:solidFill>
            <a:miter lim="800000"/>
            <a:headEnd/>
            <a:tailEnd/>
          </a:ln>
        </xdr:spPr>
      </xdr:sp>
      <xdr:cxnSp macro="">
        <xdr:nvCxnSpPr>
          <xdr:cNvPr id="99" name="直線コネクタ 98"/>
          <xdr:cNvCxnSpPr/>
        </xdr:nvCxnSpPr>
        <xdr:spPr>
          <a:xfrm>
            <a:off x="3606800" y="6028829"/>
            <a:ext cx="2640807"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0" name="直線コネクタ 99"/>
          <xdr:cNvCxnSpPr/>
        </xdr:nvCxnSpPr>
        <xdr:spPr>
          <a:xfrm>
            <a:off x="6844506" y="6028828"/>
            <a:ext cx="1830388"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1" name="直線コネクタ 100"/>
          <xdr:cNvCxnSpPr/>
        </xdr:nvCxnSpPr>
        <xdr:spPr>
          <a:xfrm>
            <a:off x="10588625" y="6028828"/>
            <a:ext cx="765969"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2" name="直線コネクタ 101"/>
          <xdr:cNvCxnSpPr/>
        </xdr:nvCxnSpPr>
        <xdr:spPr>
          <a:xfrm flipV="1">
            <a:off x="12401334" y="6041528"/>
            <a:ext cx="746179" cy="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3" name="グループ化 102"/>
          <xdr:cNvGrpSpPr/>
        </xdr:nvGrpSpPr>
        <xdr:grpSpPr>
          <a:xfrm>
            <a:off x="6284912" y="5937846"/>
            <a:ext cx="446063" cy="156269"/>
            <a:chOff x="5536406" y="4868913"/>
            <a:chExt cx="441300" cy="156269"/>
          </a:xfrm>
        </xdr:grpSpPr>
        <xdr:pic>
          <xdr:nvPicPr>
            <xdr:cNvPr id="114"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6406" y="4868913"/>
              <a:ext cx="215081"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5"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62625" y="4868913"/>
              <a:ext cx="215081"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104"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48119" y="5892800"/>
            <a:ext cx="175680" cy="2212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105" name="直線コネクタ 104"/>
          <xdr:cNvCxnSpPr/>
        </xdr:nvCxnSpPr>
        <xdr:spPr>
          <a:xfrm flipV="1">
            <a:off x="9525794" y="6027935"/>
            <a:ext cx="711200" cy="17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6" name="Rectangle 1" descr="10%"/>
          <xdr:cNvSpPr>
            <a:spLocks noChangeArrowheads="1"/>
          </xdr:cNvSpPr>
        </xdr:nvSpPr>
        <xdr:spPr bwMode="auto">
          <a:xfrm>
            <a:off x="6274595" y="6082258"/>
            <a:ext cx="292100" cy="165100"/>
          </a:xfrm>
          <a:prstGeom prst="rect">
            <a:avLst/>
          </a:prstGeom>
          <a:pattFill prst="pct10">
            <a:fgClr>
              <a:srgbClr val="000000"/>
            </a:fgClr>
            <a:bgClr>
              <a:srgbClr val="FFFFFF"/>
            </a:bgClr>
          </a:pattFill>
          <a:ln w="3175">
            <a:solidFill>
              <a:srgbClr xmlns:mc="http://schemas.openxmlformats.org/markup-compatibility/2006" xmlns:a14="http://schemas.microsoft.com/office/drawing/2010/main" val="000000" mc:Ignorable="a14" a14:legacySpreadsheetColorIndex="64"/>
            </a:solidFill>
            <a:miter lim="800000"/>
            <a:headEnd/>
            <a:tailEnd/>
          </a:ln>
        </xdr:spPr>
      </xdr:sp>
      <xdr:grpSp>
        <xdr:nvGrpSpPr>
          <xdr:cNvPr id="107" name="グループ化 106"/>
          <xdr:cNvGrpSpPr/>
        </xdr:nvGrpSpPr>
        <xdr:grpSpPr>
          <a:xfrm>
            <a:off x="8746528" y="5918200"/>
            <a:ext cx="688246" cy="221256"/>
            <a:chOff x="8275834" y="4903242"/>
            <a:chExt cx="688246" cy="221256"/>
          </a:xfrm>
        </xdr:grpSpPr>
        <xdr:pic>
          <xdr:nvPicPr>
            <xdr:cNvPr id="111"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75834" y="4903242"/>
              <a:ext cx="175680" cy="2212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2"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52592" y="4903242"/>
              <a:ext cx="175680" cy="2212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3"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88400" y="4903242"/>
              <a:ext cx="175680" cy="2212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xnSp macro="">
        <xdr:nvCxnSpPr>
          <xdr:cNvPr id="108" name="直線コネクタ 107"/>
          <xdr:cNvCxnSpPr/>
        </xdr:nvCxnSpPr>
        <xdr:spPr>
          <a:xfrm flipV="1">
            <a:off x="11633994" y="6028381"/>
            <a:ext cx="508000" cy="89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9" name="Rectangle 1" descr="10%"/>
          <xdr:cNvSpPr>
            <a:spLocks noChangeArrowheads="1"/>
          </xdr:cNvSpPr>
        </xdr:nvSpPr>
        <xdr:spPr bwMode="auto">
          <a:xfrm>
            <a:off x="12103894" y="5926038"/>
            <a:ext cx="294481" cy="205581"/>
          </a:xfrm>
          <a:prstGeom prst="rect">
            <a:avLst/>
          </a:prstGeom>
          <a:pattFill prst="pct10">
            <a:fgClr>
              <a:srgbClr val="000000"/>
            </a:fgClr>
            <a:bgClr>
              <a:srgbClr val="FFFFFF"/>
            </a:bgClr>
          </a:patt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0" name="Rectangle 1" descr="10%"/>
          <xdr:cNvSpPr>
            <a:spLocks noChangeArrowheads="1"/>
          </xdr:cNvSpPr>
        </xdr:nvSpPr>
        <xdr:spPr bwMode="auto">
          <a:xfrm>
            <a:off x="13170694" y="5926038"/>
            <a:ext cx="294481" cy="205581"/>
          </a:xfrm>
          <a:prstGeom prst="rect">
            <a:avLst/>
          </a:prstGeom>
          <a:pattFill prst="pct10">
            <a:fgClr>
              <a:srgbClr val="000000"/>
            </a:fgClr>
            <a:bgClr>
              <a:srgbClr val="FFFFFF"/>
            </a:bgClr>
          </a:pattFill>
          <a:ln w="317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6</xdr:col>
      <xdr:colOff>0</xdr:colOff>
      <xdr:row>26</xdr:row>
      <xdr:rowOff>0</xdr:rowOff>
    </xdr:from>
    <xdr:to>
      <xdr:col>41</xdr:col>
      <xdr:colOff>199027</xdr:colOff>
      <xdr:row>26</xdr:row>
      <xdr:rowOff>229195</xdr:rowOff>
    </xdr:to>
    <xdr:grpSp>
      <xdr:nvGrpSpPr>
        <xdr:cNvPr id="116" name="グループ化 115"/>
        <xdr:cNvGrpSpPr/>
      </xdr:nvGrpSpPr>
      <xdr:grpSpPr>
        <a:xfrm>
          <a:off x="3581400" y="6413500"/>
          <a:ext cx="9825627" cy="229195"/>
          <a:chOff x="3605212" y="6183312"/>
          <a:chExt cx="9825627" cy="233163"/>
        </a:xfrm>
      </xdr:grpSpPr>
      <xdr:grpSp>
        <xdr:nvGrpSpPr>
          <xdr:cNvPr id="117" name="グループ化 116"/>
          <xdr:cNvGrpSpPr/>
        </xdr:nvGrpSpPr>
        <xdr:grpSpPr>
          <a:xfrm>
            <a:off x="5688811" y="6223450"/>
            <a:ext cx="836611" cy="152886"/>
            <a:chOff x="4738688" y="4357686"/>
            <a:chExt cx="738186" cy="168175"/>
          </a:xfrm>
        </xdr:grpSpPr>
        <xdr:pic>
          <xdr:nvPicPr>
            <xdr:cNvPr id="127"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86374" y="4357686"/>
              <a:ext cx="190500"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28" name="グループ化 127"/>
            <xdr:cNvGrpSpPr/>
          </xdr:nvGrpSpPr>
          <xdr:grpSpPr>
            <a:xfrm>
              <a:off x="4738688" y="4357686"/>
              <a:ext cx="464342" cy="168175"/>
              <a:chOff x="4738688" y="4357686"/>
              <a:chExt cx="464342" cy="168175"/>
            </a:xfrm>
          </xdr:grpSpPr>
          <xdr:pic>
            <xdr:nvPicPr>
              <xdr:cNvPr id="129"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688" y="4357686"/>
                <a:ext cx="190500"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0"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12530" y="4369592"/>
                <a:ext cx="190500"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sp macro="" textlink="">
        <xdr:nvSpPr>
          <xdr:cNvPr id="118" name="Rectangle 1" descr="10%"/>
          <xdr:cNvSpPr>
            <a:spLocks noChangeArrowheads="1"/>
          </xdr:cNvSpPr>
        </xdr:nvSpPr>
        <xdr:spPr bwMode="auto">
          <a:xfrm>
            <a:off x="13208000" y="6204643"/>
            <a:ext cx="222839" cy="190500"/>
          </a:xfrm>
          <a:prstGeom prst="rect">
            <a:avLst/>
          </a:prstGeom>
          <a:pattFill prst="pct10">
            <a:fgClr>
              <a:srgbClr val="000000"/>
            </a:fgClr>
            <a:bgClr>
              <a:srgbClr val="FFFFFF"/>
            </a:bgClr>
          </a:patt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9" name="Rectangle 1" descr="10%"/>
          <xdr:cNvSpPr>
            <a:spLocks noChangeArrowheads="1"/>
          </xdr:cNvSpPr>
        </xdr:nvSpPr>
        <xdr:spPr bwMode="auto">
          <a:xfrm>
            <a:off x="3605212" y="6204643"/>
            <a:ext cx="222839" cy="190500"/>
          </a:xfrm>
          <a:prstGeom prst="rect">
            <a:avLst/>
          </a:prstGeom>
          <a:pattFill prst="pct10">
            <a:fgClr>
              <a:srgbClr val="000000"/>
            </a:fgClr>
            <a:bgClr>
              <a:srgbClr val="FFFFFF"/>
            </a:bgClr>
          </a:pattFill>
          <a:ln w="3175">
            <a:solidFill>
              <a:srgbClr xmlns:mc="http://schemas.openxmlformats.org/markup-compatibility/2006" xmlns:a14="http://schemas.microsoft.com/office/drawing/2010/main" val="000000" mc:Ignorable="a14" a14:legacySpreadsheetColorIndex="64"/>
            </a:solidFill>
            <a:miter lim="800000"/>
            <a:headEnd/>
            <a:tailEnd/>
          </a:ln>
        </xdr:spPr>
      </xdr:sp>
      <xdr:cxnSp macro="">
        <xdr:nvCxnSpPr>
          <xdr:cNvPr id="120" name="直線コネクタ 119"/>
          <xdr:cNvCxnSpPr/>
        </xdr:nvCxnSpPr>
        <xdr:spPr>
          <a:xfrm>
            <a:off x="3853472" y="6299298"/>
            <a:ext cx="1747228" cy="119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1" name="直線コネクタ 120"/>
          <xdr:cNvCxnSpPr/>
        </xdr:nvCxnSpPr>
        <xdr:spPr>
          <a:xfrm>
            <a:off x="6540500" y="6299893"/>
            <a:ext cx="184244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2" name="直線コネクタ 121"/>
          <xdr:cNvCxnSpPr/>
        </xdr:nvCxnSpPr>
        <xdr:spPr>
          <a:xfrm>
            <a:off x="9283700" y="6299893"/>
            <a:ext cx="391312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23" name="グループ化 122"/>
          <xdr:cNvGrpSpPr/>
        </xdr:nvGrpSpPr>
        <xdr:grpSpPr>
          <a:xfrm>
            <a:off x="8443118" y="6183312"/>
            <a:ext cx="719137" cy="233163"/>
            <a:chOff x="8405812" y="4321968"/>
            <a:chExt cx="709612" cy="229194"/>
          </a:xfrm>
        </xdr:grpSpPr>
        <xdr:pic>
          <xdr:nvPicPr>
            <xdr:cNvPr id="124"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05812" y="4333874"/>
              <a:ext cx="173831" cy="217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5"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67749" y="4321968"/>
              <a:ext cx="173831" cy="217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6"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41593" y="4321968"/>
              <a:ext cx="173831" cy="217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clientData/>
  </xdr:twoCellAnchor>
  <xdr:twoCellAnchor>
    <xdr:from>
      <xdr:col>6</xdr:col>
      <xdr:colOff>0</xdr:colOff>
      <xdr:row>29</xdr:row>
      <xdr:rowOff>0</xdr:rowOff>
    </xdr:from>
    <xdr:to>
      <xdr:col>41</xdr:col>
      <xdr:colOff>210822</xdr:colOff>
      <xdr:row>29</xdr:row>
      <xdr:rowOff>242481</xdr:rowOff>
    </xdr:to>
    <xdr:grpSp>
      <xdr:nvGrpSpPr>
        <xdr:cNvPr id="131" name="グループ化 130"/>
        <xdr:cNvGrpSpPr/>
      </xdr:nvGrpSpPr>
      <xdr:grpSpPr>
        <a:xfrm>
          <a:off x="3581400" y="7175500"/>
          <a:ext cx="9837422" cy="242481"/>
          <a:chOff x="3592033" y="6435931"/>
          <a:chExt cx="9837422" cy="246450"/>
        </a:xfrm>
      </xdr:grpSpPr>
      <xdr:grpSp>
        <xdr:nvGrpSpPr>
          <xdr:cNvPr id="132" name="グループ化 131"/>
          <xdr:cNvGrpSpPr/>
        </xdr:nvGrpSpPr>
        <xdr:grpSpPr>
          <a:xfrm>
            <a:off x="5774830" y="6497668"/>
            <a:ext cx="472656" cy="155533"/>
            <a:chOff x="4738688" y="4357686"/>
            <a:chExt cx="464342" cy="168175"/>
          </a:xfrm>
        </xdr:grpSpPr>
        <xdr:pic>
          <xdr:nvPicPr>
            <xdr:cNvPr id="146"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688" y="4357686"/>
              <a:ext cx="190500"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7"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12530" y="4369592"/>
              <a:ext cx="190500"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133" name="グループ化 132"/>
          <xdr:cNvGrpSpPr/>
        </xdr:nvGrpSpPr>
        <xdr:grpSpPr>
          <a:xfrm>
            <a:off x="8441099" y="6449219"/>
            <a:ext cx="722317" cy="233162"/>
            <a:chOff x="8405812" y="4321968"/>
            <a:chExt cx="709612" cy="229194"/>
          </a:xfrm>
        </xdr:grpSpPr>
        <xdr:pic>
          <xdr:nvPicPr>
            <xdr:cNvPr id="143"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05812" y="4333874"/>
              <a:ext cx="173831" cy="217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4"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67749" y="4321968"/>
              <a:ext cx="173831" cy="217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5"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41593" y="4321968"/>
              <a:ext cx="173831" cy="217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4" name="Rectangle 1" descr="10%"/>
          <xdr:cNvSpPr>
            <a:spLocks noChangeArrowheads="1"/>
          </xdr:cNvSpPr>
        </xdr:nvSpPr>
        <xdr:spPr bwMode="auto">
          <a:xfrm>
            <a:off x="4200388" y="6435931"/>
            <a:ext cx="559090" cy="193798"/>
          </a:xfrm>
          <a:prstGeom prst="rect">
            <a:avLst/>
          </a:prstGeom>
          <a:pattFill prst="pct10">
            <a:fgClr>
              <a:srgbClr val="000000"/>
            </a:fgClr>
            <a:bgClr>
              <a:srgbClr val="FFFFFF"/>
            </a:bgClr>
          </a:pattFill>
          <a:ln w="3175">
            <a:solidFill>
              <a:srgbClr xmlns:mc="http://schemas.openxmlformats.org/markup-compatibility/2006" xmlns:a14="http://schemas.microsoft.com/office/drawing/2010/main" val="000000" mc:Ignorable="a14" a14:legacySpreadsheetColorIndex="64"/>
            </a:solidFill>
            <a:miter lim="800000"/>
            <a:headEnd/>
            <a:tailEnd/>
          </a:ln>
        </xdr:spPr>
      </xdr:sp>
      <xdr:cxnSp macro="">
        <xdr:nvCxnSpPr>
          <xdr:cNvPr id="135" name="直線コネクタ 134"/>
          <xdr:cNvCxnSpPr/>
        </xdr:nvCxnSpPr>
        <xdr:spPr>
          <a:xfrm flipV="1">
            <a:off x="3592033" y="6570341"/>
            <a:ext cx="522767" cy="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6" name="直線コネクタ 135"/>
          <xdr:cNvCxnSpPr/>
        </xdr:nvCxnSpPr>
        <xdr:spPr>
          <a:xfrm flipV="1">
            <a:off x="4801823" y="6570341"/>
            <a:ext cx="862377" cy="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7" name="直線コネクタ 136"/>
          <xdr:cNvCxnSpPr/>
        </xdr:nvCxnSpPr>
        <xdr:spPr>
          <a:xfrm flipV="1">
            <a:off x="6579712" y="6570340"/>
            <a:ext cx="1756660" cy="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8" name="直線コネクタ 137"/>
          <xdr:cNvCxnSpPr/>
        </xdr:nvCxnSpPr>
        <xdr:spPr>
          <a:xfrm flipV="1">
            <a:off x="9177437" y="6570340"/>
            <a:ext cx="3765559" cy="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39" name="グループ化 138"/>
          <xdr:cNvGrpSpPr/>
        </xdr:nvGrpSpPr>
        <xdr:grpSpPr>
          <a:xfrm>
            <a:off x="12985885" y="6449219"/>
            <a:ext cx="443570" cy="218281"/>
            <a:chOff x="12299156" y="5548313"/>
            <a:chExt cx="435769" cy="217288"/>
          </a:xfrm>
        </xdr:grpSpPr>
        <xdr:pic>
          <xdr:nvPicPr>
            <xdr:cNvPr id="141"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99156" y="5548313"/>
              <a:ext cx="173831" cy="217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2"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094" y="5548313"/>
              <a:ext cx="173831" cy="217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140"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6502400"/>
            <a:ext cx="193911" cy="1445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0</xdr:colOff>
      <xdr:row>20</xdr:row>
      <xdr:rowOff>11906</xdr:rowOff>
    </xdr:from>
    <xdr:to>
      <xdr:col>41</xdr:col>
      <xdr:colOff>190500</xdr:colOff>
      <xdr:row>21</xdr:row>
      <xdr:rowOff>0</xdr:rowOff>
    </xdr:to>
    <xdr:grpSp>
      <xdr:nvGrpSpPr>
        <xdr:cNvPr id="148" name="グループ化 147"/>
        <xdr:cNvGrpSpPr/>
      </xdr:nvGrpSpPr>
      <xdr:grpSpPr>
        <a:xfrm>
          <a:off x="3581400" y="4901406"/>
          <a:ext cx="9817100" cy="242094"/>
          <a:chOff x="3471674" y="4927601"/>
          <a:chExt cx="9852206" cy="235059"/>
        </a:xfrm>
      </xdr:grpSpPr>
      <xdr:grpSp>
        <xdr:nvGrpSpPr>
          <xdr:cNvPr id="149" name="グループ化 148"/>
          <xdr:cNvGrpSpPr/>
        </xdr:nvGrpSpPr>
        <xdr:grpSpPr>
          <a:xfrm>
            <a:off x="9111198" y="4945373"/>
            <a:ext cx="463873" cy="217287"/>
            <a:chOff x="8463223" y="4311463"/>
            <a:chExt cx="447676" cy="217287"/>
          </a:xfrm>
        </xdr:grpSpPr>
        <xdr:pic>
          <xdr:nvPicPr>
            <xdr:cNvPr id="163"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63223" y="4311463"/>
              <a:ext cx="173831" cy="217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4"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37068" y="4311463"/>
              <a:ext cx="173831" cy="217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50" name="Rectangle 1" descr="10%"/>
          <xdr:cNvSpPr>
            <a:spLocks noChangeArrowheads="1"/>
          </xdr:cNvSpPr>
        </xdr:nvSpPr>
        <xdr:spPr bwMode="auto">
          <a:xfrm>
            <a:off x="10978775" y="4927601"/>
            <a:ext cx="827259" cy="199614"/>
          </a:xfrm>
          <a:prstGeom prst="rect">
            <a:avLst/>
          </a:prstGeom>
          <a:pattFill prst="pct10">
            <a:fgClr>
              <a:srgbClr val="000000"/>
            </a:fgClr>
            <a:bgClr>
              <a:srgbClr val="FFFFFF"/>
            </a:bgClr>
          </a:pattFill>
          <a:ln w="3175">
            <a:solidFill>
              <a:srgbClr xmlns:mc="http://schemas.openxmlformats.org/markup-compatibility/2006" xmlns:a14="http://schemas.microsoft.com/office/drawing/2010/main" val="000000" mc:Ignorable="a14" a14:legacySpreadsheetColorIndex="64"/>
            </a:solidFill>
            <a:miter lim="800000"/>
            <a:headEnd/>
            <a:tailEnd/>
          </a:ln>
        </xdr:spPr>
      </xdr:sp>
      <xdr:cxnSp macro="">
        <xdr:nvCxnSpPr>
          <xdr:cNvPr id="151" name="直線コネクタ 150"/>
          <xdr:cNvCxnSpPr/>
        </xdr:nvCxnSpPr>
        <xdr:spPr>
          <a:xfrm flipV="1">
            <a:off x="3471674" y="5028012"/>
            <a:ext cx="1556892" cy="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2" name="直線コネクタ 151"/>
          <xdr:cNvCxnSpPr/>
        </xdr:nvCxnSpPr>
        <xdr:spPr>
          <a:xfrm>
            <a:off x="5916481" y="5028009"/>
            <a:ext cx="3125192"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3" name="直線コネクタ 152"/>
          <xdr:cNvCxnSpPr/>
        </xdr:nvCxnSpPr>
        <xdr:spPr>
          <a:xfrm>
            <a:off x="10713147" y="5028009"/>
            <a:ext cx="249114"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54" name="グループ化 153"/>
          <xdr:cNvGrpSpPr/>
        </xdr:nvGrpSpPr>
        <xdr:grpSpPr>
          <a:xfrm>
            <a:off x="5120827" y="4963182"/>
            <a:ext cx="728681" cy="156269"/>
            <a:chOff x="4635645" y="4376948"/>
            <a:chExt cx="703238" cy="156269"/>
          </a:xfrm>
        </xdr:grpSpPr>
        <xdr:pic>
          <xdr:nvPicPr>
            <xdr:cNvPr id="160"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5645" y="4376948"/>
              <a:ext cx="215081"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1"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97582" y="4376948"/>
              <a:ext cx="215081"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2"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23802" y="4376948"/>
              <a:ext cx="215081"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155" name="グループ化 154"/>
          <xdr:cNvGrpSpPr/>
        </xdr:nvGrpSpPr>
        <xdr:grpSpPr>
          <a:xfrm>
            <a:off x="10187217" y="4932066"/>
            <a:ext cx="463872" cy="217287"/>
            <a:chOff x="8502000" y="4298156"/>
            <a:chExt cx="447675" cy="217287"/>
          </a:xfrm>
        </xdr:grpSpPr>
        <xdr:pic>
          <xdr:nvPicPr>
            <xdr:cNvPr id="158"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02000" y="4298156"/>
              <a:ext cx="173831" cy="217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9"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75844" y="4298156"/>
              <a:ext cx="173831" cy="217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xnSp macro="">
        <xdr:nvCxnSpPr>
          <xdr:cNvPr id="156" name="直線コネクタ 155"/>
          <xdr:cNvCxnSpPr/>
        </xdr:nvCxnSpPr>
        <xdr:spPr>
          <a:xfrm>
            <a:off x="9636331" y="5040708"/>
            <a:ext cx="498228"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7" name="直線コネクタ 156"/>
          <xdr:cNvCxnSpPr/>
        </xdr:nvCxnSpPr>
        <xdr:spPr>
          <a:xfrm>
            <a:off x="11854250" y="5028009"/>
            <a:ext cx="146963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27</xdr:row>
      <xdr:rowOff>35718</xdr:rowOff>
    </xdr:from>
    <xdr:to>
      <xdr:col>41</xdr:col>
      <xdr:colOff>202406</xdr:colOff>
      <xdr:row>27</xdr:row>
      <xdr:rowOff>229194</xdr:rowOff>
    </xdr:to>
    <xdr:grpSp>
      <xdr:nvGrpSpPr>
        <xdr:cNvPr id="165" name="グループ化 164"/>
        <xdr:cNvGrpSpPr/>
      </xdr:nvGrpSpPr>
      <xdr:grpSpPr>
        <a:xfrm>
          <a:off x="3581400" y="6703218"/>
          <a:ext cx="9829006" cy="193476"/>
          <a:chOff x="3374650" y="5322093"/>
          <a:chExt cx="9417641" cy="229194"/>
        </a:xfrm>
      </xdr:grpSpPr>
      <xdr:grpSp>
        <xdr:nvGrpSpPr>
          <xdr:cNvPr id="166" name="グループ化 165"/>
          <xdr:cNvGrpSpPr/>
        </xdr:nvGrpSpPr>
        <xdr:grpSpPr>
          <a:xfrm>
            <a:off x="4900674" y="5393529"/>
            <a:ext cx="738186" cy="152886"/>
            <a:chOff x="4924487" y="4357686"/>
            <a:chExt cx="738186" cy="168175"/>
          </a:xfrm>
        </xdr:grpSpPr>
        <xdr:pic>
          <xdr:nvPicPr>
            <xdr:cNvPr id="175"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72173" y="4357686"/>
              <a:ext cx="190500"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76" name="グループ化 175"/>
            <xdr:cNvGrpSpPr/>
          </xdr:nvGrpSpPr>
          <xdr:grpSpPr>
            <a:xfrm>
              <a:off x="4924487" y="4357686"/>
              <a:ext cx="464342" cy="168175"/>
              <a:chOff x="4924487" y="4357686"/>
              <a:chExt cx="464342" cy="168175"/>
            </a:xfrm>
          </xdr:grpSpPr>
          <xdr:pic>
            <xdr:nvPicPr>
              <xdr:cNvPr id="177"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24487" y="4357686"/>
                <a:ext cx="190500"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8"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98329" y="4369592"/>
                <a:ext cx="190500"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grpSp>
        <xdr:nvGrpSpPr>
          <xdr:cNvPr id="167" name="グループ化 166"/>
          <xdr:cNvGrpSpPr/>
        </xdr:nvGrpSpPr>
        <xdr:grpSpPr>
          <a:xfrm>
            <a:off x="8028044" y="5322093"/>
            <a:ext cx="709611" cy="229194"/>
            <a:chOff x="8278076" y="4321968"/>
            <a:chExt cx="709611" cy="229194"/>
          </a:xfrm>
        </xdr:grpSpPr>
        <xdr:pic>
          <xdr:nvPicPr>
            <xdr:cNvPr id="172"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78076" y="4333875"/>
              <a:ext cx="173831" cy="217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3"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0012" y="4321968"/>
              <a:ext cx="173831" cy="217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4"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13856" y="4321968"/>
              <a:ext cx="173831" cy="217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68" name="Rectangle 1" descr="10%"/>
          <xdr:cNvSpPr>
            <a:spLocks noChangeArrowheads="1"/>
          </xdr:cNvSpPr>
        </xdr:nvSpPr>
        <xdr:spPr bwMode="auto">
          <a:xfrm>
            <a:off x="12314615" y="5333999"/>
            <a:ext cx="477676" cy="190500"/>
          </a:xfrm>
          <a:prstGeom prst="rect">
            <a:avLst/>
          </a:prstGeom>
          <a:pattFill prst="pct10">
            <a:fgClr>
              <a:srgbClr val="000000"/>
            </a:fgClr>
            <a:bgClr>
              <a:srgbClr val="FFFFFF"/>
            </a:bgClr>
          </a:pattFill>
          <a:ln w="3175">
            <a:solidFill>
              <a:srgbClr xmlns:mc="http://schemas.openxmlformats.org/markup-compatibility/2006" xmlns:a14="http://schemas.microsoft.com/office/drawing/2010/main" val="000000" mc:Ignorable="a14" a14:legacySpreadsheetColorIndex="64"/>
            </a:solidFill>
            <a:miter lim="800000"/>
            <a:headEnd/>
            <a:tailEnd/>
          </a:ln>
        </xdr:spPr>
      </xdr:sp>
      <xdr:cxnSp macro="">
        <xdr:nvCxnSpPr>
          <xdr:cNvPr id="169" name="直線コネクタ 168"/>
          <xdr:cNvCxnSpPr/>
        </xdr:nvCxnSpPr>
        <xdr:spPr>
          <a:xfrm flipV="1">
            <a:off x="3374650" y="5441154"/>
            <a:ext cx="1451547" cy="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0" name="直線コネクタ 169"/>
          <xdr:cNvCxnSpPr/>
        </xdr:nvCxnSpPr>
        <xdr:spPr>
          <a:xfrm>
            <a:off x="5743576" y="5441154"/>
            <a:ext cx="2229577"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1" name="直線コネクタ 170"/>
          <xdr:cNvCxnSpPr/>
        </xdr:nvCxnSpPr>
        <xdr:spPr>
          <a:xfrm>
            <a:off x="8797632" y="5441152"/>
            <a:ext cx="3517454" cy="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654844</xdr:colOff>
      <xdr:row>27</xdr:row>
      <xdr:rowOff>250029</xdr:rowOff>
    </xdr:from>
    <xdr:to>
      <xdr:col>41</xdr:col>
      <xdr:colOff>250032</xdr:colOff>
      <xdr:row>28</xdr:row>
      <xdr:rowOff>246775</xdr:rowOff>
    </xdr:to>
    <xdr:grpSp>
      <xdr:nvGrpSpPr>
        <xdr:cNvPr id="199" name="グループ化 198"/>
        <xdr:cNvGrpSpPr/>
      </xdr:nvGrpSpPr>
      <xdr:grpSpPr>
        <a:xfrm>
          <a:off x="3550444" y="6917529"/>
          <a:ext cx="9907588" cy="250746"/>
          <a:chOff x="1905000" y="1511295"/>
          <a:chExt cx="16891000" cy="254000"/>
        </a:xfrm>
      </xdr:grpSpPr>
      <xdr:grpSp>
        <xdr:nvGrpSpPr>
          <xdr:cNvPr id="200" name="グループ化 199"/>
          <xdr:cNvGrpSpPr/>
        </xdr:nvGrpSpPr>
        <xdr:grpSpPr>
          <a:xfrm>
            <a:off x="1905000" y="1511295"/>
            <a:ext cx="15417800" cy="254000"/>
            <a:chOff x="3570602" y="6560187"/>
            <a:chExt cx="8828113" cy="241257"/>
          </a:xfrm>
        </xdr:grpSpPr>
        <xdr:grpSp>
          <xdr:nvGrpSpPr>
            <xdr:cNvPr id="202" name="グループ化 201"/>
            <xdr:cNvGrpSpPr/>
          </xdr:nvGrpSpPr>
          <xdr:grpSpPr>
            <a:xfrm>
              <a:off x="5711502" y="6608234"/>
              <a:ext cx="738185" cy="152886"/>
              <a:chOff x="4735186" y="4344882"/>
              <a:chExt cx="738185" cy="168175"/>
            </a:xfrm>
          </xdr:grpSpPr>
          <xdr:pic>
            <xdr:nvPicPr>
              <xdr:cNvPr id="215"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82871" y="4344882"/>
                <a:ext cx="190500"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216" name="グループ化 215"/>
              <xdr:cNvGrpSpPr/>
            </xdr:nvGrpSpPr>
            <xdr:grpSpPr>
              <a:xfrm>
                <a:off x="4735186" y="4344882"/>
                <a:ext cx="464341" cy="168175"/>
                <a:chOff x="4735186" y="4344882"/>
                <a:chExt cx="464341" cy="168175"/>
              </a:xfrm>
            </xdr:grpSpPr>
            <xdr:pic>
              <xdr:nvPicPr>
                <xdr:cNvPr id="217"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5186" y="4344882"/>
                  <a:ext cx="190500"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8"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09027" y="4356789"/>
                  <a:ext cx="190500" cy="156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grpSp>
          <xdr:nvGrpSpPr>
            <xdr:cNvPr id="203" name="グループ化 202"/>
            <xdr:cNvGrpSpPr/>
          </xdr:nvGrpSpPr>
          <xdr:grpSpPr>
            <a:xfrm>
              <a:off x="8362625" y="6572250"/>
              <a:ext cx="709612" cy="229194"/>
              <a:chOff x="8434063" y="4321968"/>
              <a:chExt cx="709612" cy="229194"/>
            </a:xfrm>
          </xdr:grpSpPr>
          <xdr:pic>
            <xdr:nvPicPr>
              <xdr:cNvPr id="212"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34063" y="4333874"/>
                <a:ext cx="173831" cy="217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3"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6000" y="4321968"/>
                <a:ext cx="173831" cy="217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4"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9844" y="4321968"/>
                <a:ext cx="173831" cy="217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204" name="Rectangle 1" descr="10%"/>
            <xdr:cNvSpPr>
              <a:spLocks noChangeArrowheads="1"/>
            </xdr:cNvSpPr>
          </xdr:nvSpPr>
          <xdr:spPr bwMode="auto">
            <a:xfrm>
              <a:off x="3868751" y="6584154"/>
              <a:ext cx="1179793" cy="197191"/>
            </a:xfrm>
            <a:prstGeom prst="rect">
              <a:avLst/>
            </a:prstGeom>
            <a:pattFill prst="pct10">
              <a:fgClr>
                <a:srgbClr val="000000"/>
              </a:fgClr>
              <a:bgClr>
                <a:srgbClr val="FFFFFF"/>
              </a:bgClr>
            </a:pattFill>
            <a:ln w="3175">
              <a:solidFill>
                <a:srgbClr xmlns:mc="http://schemas.openxmlformats.org/markup-compatibility/2006" xmlns:a14="http://schemas.microsoft.com/office/drawing/2010/main" val="000000" mc:Ignorable="a14" a14:legacySpreadsheetColorIndex="64"/>
              </a:solidFill>
              <a:miter lim="800000"/>
              <a:headEnd/>
              <a:tailEnd/>
            </a:ln>
          </xdr:spPr>
        </xdr:sp>
        <xdr:cxnSp macro="">
          <xdr:nvCxnSpPr>
            <xdr:cNvPr id="205" name="直線コネクタ 204"/>
            <xdr:cNvCxnSpPr/>
          </xdr:nvCxnSpPr>
          <xdr:spPr>
            <a:xfrm flipV="1">
              <a:off x="3570602" y="6691311"/>
              <a:ext cx="261789" cy="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6" name="直線コネクタ 205"/>
            <xdr:cNvCxnSpPr/>
          </xdr:nvCxnSpPr>
          <xdr:spPr>
            <a:xfrm>
              <a:off x="5107662" y="6691310"/>
              <a:ext cx="496589"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7" name="直線コネクタ 206"/>
            <xdr:cNvCxnSpPr/>
          </xdr:nvCxnSpPr>
          <xdr:spPr>
            <a:xfrm>
              <a:off x="6526486" y="6691310"/>
              <a:ext cx="1761708"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8" name="直線コネクタ 207"/>
            <xdr:cNvCxnSpPr/>
          </xdr:nvCxnSpPr>
          <xdr:spPr>
            <a:xfrm>
              <a:off x="9104019" y="6691311"/>
              <a:ext cx="2792933" cy="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209" name="グループ化 208"/>
            <xdr:cNvGrpSpPr/>
          </xdr:nvGrpSpPr>
          <xdr:grpSpPr>
            <a:xfrm>
              <a:off x="11962947" y="6560187"/>
              <a:ext cx="435768" cy="217288"/>
              <a:chOff x="11462883" y="5536250"/>
              <a:chExt cx="435769" cy="217288"/>
            </a:xfrm>
          </xdr:grpSpPr>
          <xdr:pic>
            <xdr:nvPicPr>
              <xdr:cNvPr id="210"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62883" y="5536250"/>
                <a:ext cx="173831" cy="217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1"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24821" y="5536250"/>
                <a:ext cx="173831" cy="217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cxnSp macro="">
        <xdr:nvCxnSpPr>
          <xdr:cNvPr id="201" name="直線コネクタ 200"/>
          <xdr:cNvCxnSpPr/>
        </xdr:nvCxnSpPr>
        <xdr:spPr>
          <a:xfrm>
            <a:off x="17411700" y="1651000"/>
            <a:ext cx="13843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5</xdr:row>
      <xdr:rowOff>241289</xdr:rowOff>
    </xdr:from>
    <xdr:to>
      <xdr:col>38</xdr:col>
      <xdr:colOff>444500</xdr:colOff>
      <xdr:row>6</xdr:row>
      <xdr:rowOff>241293</xdr:rowOff>
    </xdr:to>
    <xdr:grpSp>
      <xdr:nvGrpSpPr>
        <xdr:cNvPr id="51" name="グループ化 50"/>
        <xdr:cNvGrpSpPr/>
      </xdr:nvGrpSpPr>
      <xdr:grpSpPr>
        <a:xfrm>
          <a:off x="1905000" y="1511289"/>
          <a:ext cx="16891000" cy="254004"/>
          <a:chOff x="1905000" y="1511289"/>
          <a:chExt cx="16891000" cy="254004"/>
        </a:xfrm>
      </xdr:grpSpPr>
      <xdr:grpSp>
        <xdr:nvGrpSpPr>
          <xdr:cNvPr id="21" name="グループ化 20"/>
          <xdr:cNvGrpSpPr/>
        </xdr:nvGrpSpPr>
        <xdr:grpSpPr>
          <a:xfrm>
            <a:off x="1905000" y="1511289"/>
            <a:ext cx="15417800" cy="254004"/>
            <a:chOff x="3570602" y="6560187"/>
            <a:chExt cx="8828113" cy="241261"/>
          </a:xfrm>
        </xdr:grpSpPr>
        <xdr:grpSp>
          <xdr:nvGrpSpPr>
            <xdr:cNvPr id="23" name="グループ化 22"/>
            <xdr:cNvGrpSpPr/>
          </xdr:nvGrpSpPr>
          <xdr:grpSpPr>
            <a:xfrm>
              <a:off x="5475031" y="6619874"/>
              <a:ext cx="738186" cy="152886"/>
              <a:chOff x="4498715" y="4357686"/>
              <a:chExt cx="738186" cy="168175"/>
            </a:xfrm>
          </xdr:grpSpPr>
          <xdr:pic>
            <xdr:nvPicPr>
              <xdr:cNvPr id="3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6401" y="4357686"/>
                <a:ext cx="190500"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37" name="グループ化 36"/>
              <xdr:cNvGrpSpPr/>
            </xdr:nvGrpSpPr>
            <xdr:grpSpPr>
              <a:xfrm>
                <a:off x="4498715" y="4357686"/>
                <a:ext cx="464342" cy="168175"/>
                <a:chOff x="4498715" y="4357686"/>
                <a:chExt cx="464342" cy="168175"/>
              </a:xfrm>
            </xdr:grpSpPr>
            <xdr:pic>
              <xdr:nvPicPr>
                <xdr:cNvPr id="38"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98715" y="4357686"/>
                  <a:ext cx="190500"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2557" y="4369592"/>
                  <a:ext cx="190500" cy="15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grpSp>
          <xdr:nvGrpSpPr>
            <xdr:cNvPr id="24" name="グループ化 23"/>
            <xdr:cNvGrpSpPr/>
          </xdr:nvGrpSpPr>
          <xdr:grpSpPr>
            <a:xfrm>
              <a:off x="8232567" y="6572250"/>
              <a:ext cx="709612" cy="229194"/>
              <a:chOff x="8304005" y="4321968"/>
              <a:chExt cx="709612" cy="229194"/>
            </a:xfrm>
          </xdr:grpSpPr>
          <xdr:pic>
            <xdr:nvPicPr>
              <xdr:cNvPr id="33"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04005" y="4333874"/>
                <a:ext cx="173831" cy="217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4"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65942" y="4321968"/>
                <a:ext cx="173831" cy="217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5"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39786" y="4321968"/>
                <a:ext cx="173831" cy="217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25" name="Rectangle 1" descr="10%"/>
            <xdr:cNvSpPr>
              <a:spLocks noChangeArrowheads="1"/>
            </xdr:cNvSpPr>
          </xdr:nvSpPr>
          <xdr:spPr bwMode="auto">
            <a:xfrm>
              <a:off x="4115996" y="6584154"/>
              <a:ext cx="792639" cy="217294"/>
            </a:xfrm>
            <a:prstGeom prst="rect">
              <a:avLst/>
            </a:prstGeom>
            <a:pattFill prst="pct10">
              <a:fgClr>
                <a:srgbClr val="000000"/>
              </a:fgClr>
              <a:bgClr>
                <a:srgbClr val="FFFFFF"/>
              </a:bgClr>
            </a:pattFill>
            <a:ln w="3175">
              <a:solidFill>
                <a:srgbClr xmlns:mc="http://schemas.openxmlformats.org/markup-compatibility/2006" xmlns:a14="http://schemas.microsoft.com/office/drawing/2010/main" val="000000" mc:Ignorable="a14" a14:legacySpreadsheetColorIndex="64"/>
              </a:solidFill>
              <a:miter lim="800000"/>
              <a:headEnd/>
              <a:tailEnd/>
            </a:ln>
          </xdr:spPr>
        </xdr:sp>
        <xdr:cxnSp macro="">
          <xdr:nvCxnSpPr>
            <xdr:cNvPr id="26" name="直線コネクタ 25"/>
            <xdr:cNvCxnSpPr/>
          </xdr:nvCxnSpPr>
          <xdr:spPr>
            <a:xfrm flipV="1">
              <a:off x="3570602" y="6691312"/>
              <a:ext cx="494491" cy="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xdr:cNvCxnSpPr/>
          </xdr:nvCxnSpPr>
          <xdr:spPr>
            <a:xfrm>
              <a:off x="4981355" y="6691310"/>
              <a:ext cx="465403"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xdr:cNvCxnSpPr/>
          </xdr:nvCxnSpPr>
          <xdr:spPr>
            <a:xfrm>
              <a:off x="6312116" y="6691310"/>
              <a:ext cx="1810709"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xdr:cNvCxnSpPr/>
          </xdr:nvCxnSpPr>
          <xdr:spPr>
            <a:xfrm flipV="1">
              <a:off x="8955953" y="6691311"/>
              <a:ext cx="2940999" cy="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0" name="グループ化 29"/>
            <xdr:cNvGrpSpPr/>
          </xdr:nvGrpSpPr>
          <xdr:grpSpPr>
            <a:xfrm>
              <a:off x="11962947" y="6560187"/>
              <a:ext cx="435768" cy="217288"/>
              <a:chOff x="11462883" y="5536250"/>
              <a:chExt cx="435769" cy="217288"/>
            </a:xfrm>
          </xdr:grpSpPr>
          <xdr:pic>
            <xdr:nvPicPr>
              <xdr:cNvPr id="31"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62883" y="5536250"/>
                <a:ext cx="173831" cy="217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724821" y="5536250"/>
                <a:ext cx="173831" cy="217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cxnSp macro="">
        <xdr:nvCxnSpPr>
          <xdr:cNvPr id="49" name="直線コネクタ 48"/>
          <xdr:cNvCxnSpPr/>
        </xdr:nvCxnSpPr>
        <xdr:spPr>
          <a:xfrm>
            <a:off x="17411700" y="1651000"/>
            <a:ext cx="13843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0;&#24193;/&#65298;&#65296;&#65296;&#37096;&#23616;&#38291;&#20849;&#26377;/080&#36786;&#26519;&#27700;&#29987;&#20849;&#26377;/H26&#24180;&#24230;/F001%20&#36786;&#26989;&#25216;&#34899;&#35506;&#12304;&#36786;&#25216;&#12305;/&#65318;&#12288;&#25216;&#34899;&#20225;&#30011;&#65319;/600%20%20&#36786;&#26989;&#32076;&#21942;&#25351;&#27161;/05&#12288;&#26524;&#27193;WT/&#35199;&#37096;/&#21697;&#30446;&#21029;&#65288;10a&#12354;&#12383;&#12426;&#65289;/&#12304;&#21513;&#24344;&#12305;&#20491;&#21029;&#65288;&#12524;&#12514;&#1253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840;&#24193;/&#65298;&#65296;&#65296;&#37096;&#23616;&#38291;&#20849;&#26377;/080&#36786;&#26519;&#27700;&#29987;&#20849;&#26377;/H26&#24180;&#24230;/F001%20&#36786;&#26989;&#25216;&#34899;&#35506;&#12304;&#36786;&#25216;&#12305;/&#65318;&#12288;&#25216;&#34899;&#20225;&#30011;&#65319;/600%20%20&#36786;&#26989;&#32076;&#21942;&#25351;&#27161;/05&#12288;&#26524;&#27193;WT/&#35199;&#37096;/&#21697;&#30446;&#21029;&#65288;10a&#12354;&#12383;&#12426;&#65289;/&#12304;&#23470;&#33031;&#12305;&#20491;&#21029;&#65288;&#12399;&#12427;&#1241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840;&#24193;/&#65298;&#65296;&#65296;&#37096;&#23616;&#38291;&#20849;&#26377;/080&#36786;&#26519;&#27700;&#29987;&#20849;&#26377;/H26&#24180;&#24230;/F001%20&#36786;&#26989;&#25216;&#34899;&#35506;&#12304;&#36786;&#25216;&#12305;/&#65318;&#12288;&#25216;&#34899;&#20225;&#30011;&#65319;/600%20%20&#36786;&#26989;&#32076;&#21942;&#25351;&#27161;/05&#12288;&#26524;&#27193;WT/&#35199;&#37096;/&#21697;&#30446;&#21029;&#65288;10a&#12354;&#12383;&#12426;&#65289;/&#12304;&#23470;&#33031;&#12305;&#20491;&#21029;&#65288;&#12399;&#12387;&#12373;&#12367;&#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840;&#24193;/&#65298;&#65296;&#65296;&#37096;&#23616;&#38291;&#20849;&#26377;/080&#36786;&#26519;&#27700;&#29987;&#20849;&#26377;/H26&#24180;&#24230;/F001%20&#36786;&#26989;&#25216;&#34899;&#35506;&#12304;&#36786;&#25216;&#12305;/&#65318;&#12288;&#25216;&#34899;&#20225;&#30011;&#65319;/600%20%20&#36786;&#26989;&#32076;&#21942;&#25351;&#27161;/05&#12288;&#26524;&#27193;WT/&#35199;&#37096;/&#21697;&#30446;&#21029;&#65288;10a&#12354;&#12383;&#12426;&#65289;/&#12304;&#35199;&#24029;&#12305;&#20491;&#21029;&#65288;&#19981;&#30693;&#28779;&#6528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対象経営の概要，２　前提条件"/>
      <sheetName val="３　レモン標準技術"/>
      <sheetName val="４　経営収支"/>
      <sheetName val="５　レモン作業時間"/>
      <sheetName val="６　固定資本装備と減価償却費"/>
      <sheetName val="７　レモン部門収支"/>
      <sheetName val="８　レモン算出基礎"/>
      <sheetName val="９　レモン単価算出基礎"/>
    </sheetNames>
    <sheetDataSet>
      <sheetData sheetId="0"/>
      <sheetData sheetId="1"/>
      <sheetData sheetId="2"/>
      <sheetData sheetId="3">
        <row r="9">
          <cell r="J9">
            <v>3</v>
          </cell>
          <cell r="K9">
            <v>3</v>
          </cell>
          <cell r="L9">
            <v>3</v>
          </cell>
        </row>
        <row r="10">
          <cell r="AN10">
            <v>12</v>
          </cell>
        </row>
        <row r="11">
          <cell r="AN11">
            <v>14</v>
          </cell>
        </row>
        <row r="12">
          <cell r="AN12">
            <v>12</v>
          </cell>
        </row>
        <row r="13">
          <cell r="AN13">
            <v>6</v>
          </cell>
        </row>
        <row r="14">
          <cell r="AN14">
            <v>12</v>
          </cell>
        </row>
        <row r="15">
          <cell r="AN15">
            <v>10</v>
          </cell>
        </row>
        <row r="16">
          <cell r="AN16">
            <v>36</v>
          </cell>
        </row>
        <row r="17">
          <cell r="AN17">
            <v>14</v>
          </cell>
        </row>
      </sheetData>
      <sheetData sheetId="4"/>
      <sheetData sheetId="5"/>
      <sheetData sheetId="6">
        <row r="16">
          <cell r="V16">
            <v>0</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対象経営の概要，２　前提条件"/>
      <sheetName val="３　はるみ標準技術"/>
      <sheetName val="４　経営収支"/>
      <sheetName val="５　はるみ作業時間"/>
      <sheetName val="６　固定資本装備と減価償却費"/>
      <sheetName val="７　はるみ部門収支"/>
      <sheetName val="８　はるみ算出基礎"/>
      <sheetName val="９　はるみ単価算出基礎"/>
    </sheetNames>
    <sheetDataSet>
      <sheetData sheetId="0"/>
      <sheetData sheetId="1"/>
      <sheetData sheetId="2"/>
      <sheetData sheetId="3">
        <row r="9">
          <cell r="AN9">
            <v>18</v>
          </cell>
        </row>
        <row r="10">
          <cell r="AN10">
            <v>8</v>
          </cell>
        </row>
        <row r="11">
          <cell r="AN11">
            <v>24</v>
          </cell>
        </row>
        <row r="12">
          <cell r="AN12">
            <v>20</v>
          </cell>
        </row>
        <row r="13">
          <cell r="AN13">
            <v>8</v>
          </cell>
        </row>
        <row r="15">
          <cell r="AN15">
            <v>10</v>
          </cell>
        </row>
        <row r="16">
          <cell r="AN16">
            <v>36</v>
          </cell>
        </row>
        <row r="17">
          <cell r="AN17">
            <v>5</v>
          </cell>
        </row>
        <row r="18">
          <cell r="AN18">
            <v>12</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対象経営の概要，２　前提条件"/>
      <sheetName val="３　はっさく標準技術"/>
      <sheetName val="４　経営収支"/>
      <sheetName val="５　はっさく作業時間"/>
      <sheetName val="６　固定資本装備と減価償却費"/>
      <sheetName val="７　はっさく部門収支"/>
      <sheetName val="８　はっさく算出基礎"/>
      <sheetName val="９　はっさく単価算出基礎"/>
    </sheetNames>
    <sheetDataSet>
      <sheetData sheetId="0"/>
      <sheetData sheetId="1"/>
      <sheetData sheetId="2"/>
      <sheetData sheetId="3">
        <row r="9">
          <cell r="K9">
            <v>8</v>
          </cell>
          <cell r="L9"/>
        </row>
        <row r="11">
          <cell r="AN11">
            <v>24</v>
          </cell>
        </row>
        <row r="12">
          <cell r="AN12">
            <v>28</v>
          </cell>
        </row>
        <row r="13">
          <cell r="AN13">
            <v>8</v>
          </cell>
        </row>
        <row r="15">
          <cell r="AN15">
            <v>10</v>
          </cell>
        </row>
        <row r="16">
          <cell r="AN16">
            <v>28</v>
          </cell>
        </row>
        <row r="17">
          <cell r="AN17">
            <v>6</v>
          </cell>
        </row>
        <row r="18">
          <cell r="AN18">
            <v>9</v>
          </cell>
        </row>
      </sheetData>
      <sheetData sheetId="4"/>
      <sheetData sheetId="5"/>
      <sheetData sheetId="6">
        <row r="9">
          <cell r="M9">
            <v>169.9</v>
          </cell>
        </row>
        <row r="16">
          <cell r="M16">
            <v>179.9</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対象経営の概要，２　前提条件"/>
      <sheetName val="３　不知火標準技術"/>
      <sheetName val="４　経営収支"/>
      <sheetName val="５　不知火作業時間"/>
      <sheetName val="６　固定資本装備と減価償却費"/>
      <sheetName val="７　不知火部門収支"/>
      <sheetName val="８　不知火算出基礎"/>
      <sheetName val="９　不知火単価算出基礎"/>
    </sheetNames>
    <sheetDataSet>
      <sheetData sheetId="0"/>
      <sheetData sheetId="1"/>
      <sheetData sheetId="2"/>
      <sheetData sheetId="3">
        <row r="9">
          <cell r="AN9">
            <v>18</v>
          </cell>
        </row>
        <row r="10">
          <cell r="AN10">
            <v>10</v>
          </cell>
        </row>
        <row r="11">
          <cell r="AN11">
            <v>16</v>
          </cell>
        </row>
        <row r="12">
          <cell r="AN12">
            <v>20</v>
          </cell>
        </row>
        <row r="13">
          <cell r="AN13">
            <v>8</v>
          </cell>
        </row>
        <row r="15">
          <cell r="AN15">
            <v>10</v>
          </cell>
        </row>
        <row r="17">
          <cell r="AN17">
            <v>40</v>
          </cell>
        </row>
        <row r="18">
          <cell r="AN18">
            <v>14</v>
          </cell>
        </row>
      </sheetData>
      <sheetData sheetId="4"/>
      <sheetData sheetId="5"/>
      <sheetData sheetId="6">
        <row r="9">
          <cell r="M9">
            <v>169.9</v>
          </cell>
        </row>
        <row r="16">
          <cell r="M16">
            <v>179.9</v>
          </cell>
        </row>
      </sheetData>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2"/>
  <sheetViews>
    <sheetView view="pageBreakPreview" zoomScale="80" zoomScaleNormal="75" zoomScaleSheetLayoutView="80" workbookViewId="0">
      <selection activeCell="E10" sqref="E10"/>
    </sheetView>
  </sheetViews>
  <sheetFormatPr defaultRowHeight="13.5" x14ac:dyDescent="0.15"/>
  <cols>
    <col min="1" max="1" width="1.625" style="52" customWidth="1"/>
    <col min="2" max="2" width="7.625" style="52" customWidth="1"/>
    <col min="3" max="3" width="25.625" style="52" customWidth="1"/>
    <col min="4" max="15" width="15.625" style="52" customWidth="1"/>
    <col min="16" max="16384" width="9" style="52"/>
  </cols>
  <sheetData>
    <row r="1" spans="2:15" ht="9.9499999999999993" customHeight="1" x14ac:dyDescent="0.15">
      <c r="B1" s="51"/>
      <c r="C1" s="51"/>
      <c r="D1" s="51"/>
      <c r="E1" s="51"/>
      <c r="F1" s="51"/>
      <c r="G1" s="51"/>
      <c r="H1" s="51"/>
      <c r="I1" s="51"/>
      <c r="J1" s="51"/>
      <c r="K1" s="51"/>
      <c r="L1" s="51"/>
      <c r="M1" s="51"/>
      <c r="N1" s="51"/>
    </row>
    <row r="2" spans="2:15" ht="24.95" customHeight="1" thickBot="1" x14ac:dyDescent="0.2">
      <c r="B2" s="179" t="s">
        <v>180</v>
      </c>
      <c r="F2" s="197" t="s">
        <v>162</v>
      </c>
      <c r="G2" s="179" t="s">
        <v>357</v>
      </c>
      <c r="I2" s="197" t="s">
        <v>163</v>
      </c>
      <c r="J2" s="179" t="s">
        <v>219</v>
      </c>
    </row>
    <row r="3" spans="2:15" ht="20.100000000000001" customHeight="1" x14ac:dyDescent="0.15">
      <c r="B3" s="830" t="s">
        <v>76</v>
      </c>
      <c r="C3" s="831"/>
      <c r="D3" s="433" t="s">
        <v>307</v>
      </c>
      <c r="E3" s="433" t="s">
        <v>298</v>
      </c>
      <c r="F3" s="433" t="s">
        <v>299</v>
      </c>
      <c r="G3" s="433" t="s">
        <v>300</v>
      </c>
      <c r="H3" s="433" t="s">
        <v>301</v>
      </c>
      <c r="I3" s="433" t="s">
        <v>302</v>
      </c>
      <c r="J3" s="433" t="s">
        <v>303</v>
      </c>
      <c r="K3" s="433" t="s">
        <v>304</v>
      </c>
      <c r="L3" s="433" t="s">
        <v>323</v>
      </c>
      <c r="M3" s="420" t="s">
        <v>305</v>
      </c>
      <c r="N3" s="420" t="s">
        <v>106</v>
      </c>
      <c r="O3" s="420" t="s">
        <v>106</v>
      </c>
    </row>
    <row r="4" spans="2:15" ht="150" customHeight="1" x14ac:dyDescent="0.15">
      <c r="B4" s="832" t="s">
        <v>67</v>
      </c>
      <c r="C4" s="431" t="s">
        <v>68</v>
      </c>
      <c r="D4" s="53" t="s">
        <v>494</v>
      </c>
      <c r="E4" s="53" t="s">
        <v>517</v>
      </c>
      <c r="F4" s="53" t="s">
        <v>310</v>
      </c>
      <c r="G4" s="53" t="s">
        <v>518</v>
      </c>
      <c r="H4" s="53" t="s">
        <v>325</v>
      </c>
      <c r="I4" s="53" t="s">
        <v>537</v>
      </c>
      <c r="J4" s="53" t="s">
        <v>497</v>
      </c>
      <c r="K4" s="53" t="s">
        <v>498</v>
      </c>
      <c r="L4" s="53"/>
      <c r="M4" s="54" t="s">
        <v>337</v>
      </c>
      <c r="N4" s="53"/>
      <c r="O4" s="54"/>
    </row>
    <row r="5" spans="2:15" ht="54" x14ac:dyDescent="0.15">
      <c r="B5" s="832"/>
      <c r="C5" s="431" t="s">
        <v>69</v>
      </c>
      <c r="D5" s="320" t="s">
        <v>481</v>
      </c>
      <c r="E5" s="320" t="s">
        <v>513</v>
      </c>
      <c r="F5" s="320" t="s">
        <v>519</v>
      </c>
      <c r="G5" s="431" t="s">
        <v>520</v>
      </c>
      <c r="H5" s="431" t="s">
        <v>314</v>
      </c>
      <c r="I5" s="431" t="s">
        <v>483</v>
      </c>
      <c r="J5" s="431" t="s">
        <v>504</v>
      </c>
      <c r="K5" s="431" t="s">
        <v>521</v>
      </c>
      <c r="L5" s="431"/>
      <c r="M5" s="55" t="s">
        <v>522</v>
      </c>
      <c r="N5" s="431"/>
      <c r="O5" s="55"/>
    </row>
    <row r="6" spans="2:15" ht="150" customHeight="1" x14ac:dyDescent="0.15">
      <c r="B6" s="832"/>
      <c r="C6" s="431" t="s">
        <v>75</v>
      </c>
      <c r="D6" s="321" t="s">
        <v>538</v>
      </c>
      <c r="E6" s="321" t="s">
        <v>659</v>
      </c>
      <c r="F6" s="321" t="s">
        <v>539</v>
      </c>
      <c r="G6" s="53" t="s">
        <v>484</v>
      </c>
      <c r="H6" s="53" t="s">
        <v>540</v>
      </c>
      <c r="I6" s="53" t="s">
        <v>333</v>
      </c>
      <c r="J6" s="53" t="s">
        <v>332</v>
      </c>
      <c r="K6" s="53" t="s">
        <v>331</v>
      </c>
      <c r="L6" s="53"/>
      <c r="M6" s="54" t="s">
        <v>339</v>
      </c>
      <c r="N6" s="53"/>
      <c r="O6" s="54"/>
    </row>
    <row r="7" spans="2:15" ht="20.100000000000001" customHeight="1" x14ac:dyDescent="0.15">
      <c r="B7" s="832"/>
      <c r="C7" s="57" t="s">
        <v>72</v>
      </c>
      <c r="D7" s="432"/>
      <c r="E7" s="432">
        <v>2</v>
      </c>
      <c r="F7" s="432">
        <v>12</v>
      </c>
      <c r="G7" s="432"/>
      <c r="H7" s="431">
        <v>7</v>
      </c>
      <c r="I7" s="431">
        <v>8</v>
      </c>
      <c r="J7" s="431">
        <v>8</v>
      </c>
      <c r="K7" s="431">
        <v>13</v>
      </c>
      <c r="L7" s="431"/>
      <c r="M7" s="431">
        <v>2</v>
      </c>
      <c r="N7" s="431"/>
      <c r="O7" s="55"/>
    </row>
    <row r="8" spans="2:15" ht="20.100000000000001" customHeight="1" x14ac:dyDescent="0.15">
      <c r="B8" s="832"/>
      <c r="C8" s="432" t="s">
        <v>73</v>
      </c>
      <c r="D8" s="432">
        <v>24</v>
      </c>
      <c r="E8" s="432">
        <v>8</v>
      </c>
      <c r="F8" s="432">
        <v>16</v>
      </c>
      <c r="G8" s="432">
        <v>32</v>
      </c>
      <c r="H8" s="431">
        <v>8</v>
      </c>
      <c r="I8" s="431">
        <v>12</v>
      </c>
      <c r="J8" s="431">
        <v>8</v>
      </c>
      <c r="K8" s="431">
        <v>70</v>
      </c>
      <c r="L8" s="431"/>
      <c r="M8" s="431">
        <v>10</v>
      </c>
      <c r="N8" s="431"/>
      <c r="O8" s="55"/>
    </row>
    <row r="9" spans="2:15" ht="20.100000000000001" customHeight="1" x14ac:dyDescent="0.15">
      <c r="B9" s="832"/>
      <c r="C9" s="431" t="s">
        <v>74</v>
      </c>
      <c r="D9" s="431"/>
      <c r="E9" s="431"/>
      <c r="F9" s="431">
        <v>2</v>
      </c>
      <c r="G9" s="431"/>
      <c r="H9" s="431"/>
      <c r="I9" s="431"/>
      <c r="J9" s="431">
        <v>2</v>
      </c>
      <c r="K9" s="431">
        <v>2</v>
      </c>
      <c r="L9" s="431"/>
      <c r="M9" s="431">
        <v>2</v>
      </c>
      <c r="N9" s="431"/>
      <c r="O9" s="55"/>
    </row>
    <row r="10" spans="2:15" ht="150" customHeight="1" x14ac:dyDescent="0.15">
      <c r="B10" s="833" t="s">
        <v>70</v>
      </c>
      <c r="C10" s="834"/>
      <c r="D10" s="53" t="s">
        <v>507</v>
      </c>
      <c r="E10" s="429"/>
      <c r="F10" s="322" t="s">
        <v>336</v>
      </c>
      <c r="G10" s="320"/>
      <c r="H10" s="432"/>
      <c r="I10" s="432" t="s">
        <v>316</v>
      </c>
      <c r="J10" s="432"/>
      <c r="K10" s="432"/>
      <c r="L10" s="432"/>
      <c r="M10" s="432"/>
      <c r="N10" s="432"/>
      <c r="O10" s="426"/>
    </row>
    <row r="11" spans="2:15" ht="150" customHeight="1" thickBot="1" x14ac:dyDescent="0.2">
      <c r="B11" s="835" t="s">
        <v>71</v>
      </c>
      <c r="C11" s="836"/>
      <c r="D11" s="421" t="s">
        <v>508</v>
      </c>
      <c r="E11" s="421"/>
      <c r="F11" s="430"/>
      <c r="G11" s="423" t="s">
        <v>509</v>
      </c>
      <c r="H11" s="423" t="s">
        <v>523</v>
      </c>
      <c r="I11" s="424"/>
      <c r="J11" s="424"/>
      <c r="K11" s="424"/>
      <c r="L11" s="424"/>
      <c r="M11" s="424"/>
      <c r="N11" s="424"/>
      <c r="O11" s="425"/>
    </row>
    <row r="12" spans="2:15" ht="9.75" customHeight="1" x14ac:dyDescent="0.15">
      <c r="B12" s="58"/>
    </row>
  </sheetData>
  <mergeCells count="4">
    <mergeCell ref="B3:C3"/>
    <mergeCell ref="B4:B9"/>
    <mergeCell ref="B10:C10"/>
    <mergeCell ref="B11:C11"/>
  </mergeCells>
  <phoneticPr fontId="4"/>
  <pageMargins left="0.78740157480314965" right="0.78740157480314965" top="0.78740157480314965" bottom="0.78740157480314965" header="0.39370078740157483" footer="0.39370078740157483"/>
  <pageSetup paperSize="9" scale="59" orientation="landscape"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
  <sheetViews>
    <sheetView zoomScale="75" zoomScaleNormal="75" zoomScaleSheetLayoutView="75" workbookViewId="0"/>
  </sheetViews>
  <sheetFormatPr defaultRowHeight="13.5" x14ac:dyDescent="0.15"/>
  <cols>
    <col min="1" max="1" width="1.625" style="52" customWidth="1"/>
    <col min="2" max="2" width="7.625" style="52" customWidth="1"/>
    <col min="3" max="3" width="25.625" style="52" customWidth="1"/>
    <col min="4" max="14" width="15.625" style="52" customWidth="1"/>
    <col min="15" max="16384" width="9" style="52"/>
  </cols>
  <sheetData>
    <row r="1" spans="2:14" ht="9.9499999999999993" customHeight="1" x14ac:dyDescent="0.15">
      <c r="B1" s="51"/>
      <c r="C1" s="51"/>
      <c r="D1" s="51"/>
      <c r="E1" s="51"/>
      <c r="F1" s="51"/>
      <c r="G1" s="51"/>
      <c r="H1" s="51"/>
      <c r="I1" s="51"/>
      <c r="J1" s="51"/>
      <c r="K1" s="51"/>
      <c r="L1" s="51"/>
      <c r="M1" s="51"/>
    </row>
    <row r="2" spans="2:14" ht="24.95" customHeight="1" thickBot="1" x14ac:dyDescent="0.2">
      <c r="B2" s="179" t="s">
        <v>888</v>
      </c>
      <c r="F2" s="197" t="s">
        <v>162</v>
      </c>
      <c r="G2" s="179" t="s">
        <v>885</v>
      </c>
      <c r="H2" s="179"/>
      <c r="J2" s="197" t="s">
        <v>163</v>
      </c>
      <c r="K2" s="179" t="s">
        <v>219</v>
      </c>
    </row>
    <row r="3" spans="2:14" ht="20.100000000000001" customHeight="1" x14ac:dyDescent="0.15">
      <c r="B3" s="843" t="s">
        <v>76</v>
      </c>
      <c r="C3" s="844"/>
      <c r="D3" s="643" t="s">
        <v>359</v>
      </c>
      <c r="E3" s="643" t="s">
        <v>360</v>
      </c>
      <c r="F3" s="643" t="s">
        <v>361</v>
      </c>
      <c r="G3" s="643" t="s">
        <v>889</v>
      </c>
      <c r="H3" s="643" t="s">
        <v>382</v>
      </c>
      <c r="I3" s="643" t="s">
        <v>890</v>
      </c>
      <c r="J3" s="643" t="s">
        <v>364</v>
      </c>
      <c r="K3" s="643" t="s">
        <v>365</v>
      </c>
      <c r="L3" s="643" t="s">
        <v>366</v>
      </c>
      <c r="M3" s="643" t="s">
        <v>891</v>
      </c>
      <c r="N3" s="644" t="s">
        <v>892</v>
      </c>
    </row>
    <row r="4" spans="2:14" ht="150" customHeight="1" x14ac:dyDescent="0.15">
      <c r="B4" s="845" t="s">
        <v>67</v>
      </c>
      <c r="C4" s="645" t="s">
        <v>68</v>
      </c>
      <c r="D4" s="646" t="s">
        <v>893</v>
      </c>
      <c r="E4" s="653" t="s">
        <v>1073</v>
      </c>
      <c r="F4" s="646" t="s">
        <v>894</v>
      </c>
      <c r="G4" s="653" t="s">
        <v>1074</v>
      </c>
      <c r="H4" s="646" t="s">
        <v>895</v>
      </c>
      <c r="I4" s="647" t="s">
        <v>1075</v>
      </c>
      <c r="J4" s="647" t="s">
        <v>1076</v>
      </c>
      <c r="K4" s="647" t="s">
        <v>896</v>
      </c>
      <c r="L4" s="647" t="s">
        <v>897</v>
      </c>
      <c r="M4" s="647" t="s">
        <v>898</v>
      </c>
      <c r="N4" s="648" t="s">
        <v>899</v>
      </c>
    </row>
    <row r="5" spans="2:14" ht="54" x14ac:dyDescent="0.15">
      <c r="B5" s="845"/>
      <c r="C5" s="645" t="s">
        <v>69</v>
      </c>
      <c r="D5" s="650" t="s">
        <v>1102</v>
      </c>
      <c r="E5" s="783" t="s">
        <v>1103</v>
      </c>
      <c r="F5" s="783" t="s">
        <v>1104</v>
      </c>
      <c r="G5" s="650" t="s">
        <v>1105</v>
      </c>
      <c r="H5" s="650" t="s">
        <v>900</v>
      </c>
      <c r="I5" s="645" t="s">
        <v>901</v>
      </c>
      <c r="J5" s="645" t="s">
        <v>1106</v>
      </c>
      <c r="K5" s="651" t="s">
        <v>1107</v>
      </c>
      <c r="L5" s="645" t="s">
        <v>902</v>
      </c>
      <c r="M5" s="645" t="s">
        <v>1117</v>
      </c>
      <c r="N5" s="652" t="s">
        <v>1118</v>
      </c>
    </row>
    <row r="6" spans="2:14" ht="150" customHeight="1" x14ac:dyDescent="0.15">
      <c r="B6" s="845"/>
      <c r="C6" s="645" t="s">
        <v>75</v>
      </c>
      <c r="D6" s="646" t="s">
        <v>903</v>
      </c>
      <c r="E6" s="646"/>
      <c r="F6" s="653" t="s">
        <v>904</v>
      </c>
      <c r="G6" s="653" t="s">
        <v>905</v>
      </c>
      <c r="H6" s="653" t="s">
        <v>265</v>
      </c>
      <c r="I6" s="647" t="s">
        <v>906</v>
      </c>
      <c r="J6" s="647" t="s">
        <v>907</v>
      </c>
      <c r="K6" s="647" t="s">
        <v>908</v>
      </c>
      <c r="L6" s="647" t="s">
        <v>909</v>
      </c>
      <c r="M6" s="647" t="s">
        <v>910</v>
      </c>
      <c r="N6" s="648" t="s">
        <v>911</v>
      </c>
    </row>
    <row r="7" spans="2:14" ht="20.100000000000001" customHeight="1" x14ac:dyDescent="0.15">
      <c r="B7" s="845"/>
      <c r="C7" s="654" t="s">
        <v>72</v>
      </c>
      <c r="D7" s="649"/>
      <c r="E7" s="649">
        <v>2</v>
      </c>
      <c r="F7" s="649">
        <v>16</v>
      </c>
      <c r="G7" s="649"/>
      <c r="H7" s="649"/>
      <c r="I7" s="645">
        <v>8</v>
      </c>
      <c r="J7" s="645">
        <v>8</v>
      </c>
      <c r="K7" s="645">
        <v>10</v>
      </c>
      <c r="L7" s="645">
        <v>8</v>
      </c>
      <c r="M7" s="645"/>
      <c r="N7" s="652">
        <v>1</v>
      </c>
    </row>
    <row r="8" spans="2:14" ht="20.100000000000001" customHeight="1" x14ac:dyDescent="0.15">
      <c r="B8" s="845"/>
      <c r="C8" s="649" t="s">
        <v>73</v>
      </c>
      <c r="D8" s="649">
        <v>18</v>
      </c>
      <c r="E8" s="649">
        <v>10</v>
      </c>
      <c r="F8" s="649">
        <v>16</v>
      </c>
      <c r="G8" s="649">
        <v>20</v>
      </c>
      <c r="H8" s="649">
        <v>40</v>
      </c>
      <c r="I8" s="645">
        <v>8</v>
      </c>
      <c r="J8" s="645">
        <v>12</v>
      </c>
      <c r="K8" s="645">
        <v>10</v>
      </c>
      <c r="L8" s="645">
        <v>40</v>
      </c>
      <c r="M8" s="645">
        <v>6</v>
      </c>
      <c r="N8" s="652">
        <v>9</v>
      </c>
    </row>
    <row r="9" spans="2:14" ht="20.100000000000001" customHeight="1" x14ac:dyDescent="0.15">
      <c r="B9" s="845"/>
      <c r="C9" s="645" t="s">
        <v>74</v>
      </c>
      <c r="D9" s="645"/>
      <c r="E9" s="645"/>
      <c r="F9" s="645"/>
      <c r="G9" s="645"/>
      <c r="H9" s="645"/>
      <c r="I9" s="645"/>
      <c r="J9" s="645"/>
      <c r="K9" s="645"/>
      <c r="L9" s="645"/>
      <c r="M9" s="645"/>
      <c r="N9" s="652"/>
    </row>
    <row r="10" spans="2:14" ht="150" customHeight="1" x14ac:dyDescent="0.15">
      <c r="B10" s="846" t="s">
        <v>70</v>
      </c>
      <c r="C10" s="847"/>
      <c r="D10" s="647"/>
      <c r="E10" s="647" t="s">
        <v>344</v>
      </c>
      <c r="F10" s="655" t="s">
        <v>912</v>
      </c>
      <c r="G10" s="649"/>
      <c r="H10" s="716" t="s">
        <v>913</v>
      </c>
      <c r="I10" s="649"/>
      <c r="J10" s="717" t="s">
        <v>914</v>
      </c>
      <c r="K10" s="717" t="s">
        <v>915</v>
      </c>
      <c r="L10" s="649"/>
      <c r="M10" s="649"/>
      <c r="N10" s="656"/>
    </row>
    <row r="11" spans="2:14" ht="150" customHeight="1" thickBot="1" x14ac:dyDescent="0.2">
      <c r="B11" s="848" t="s">
        <v>71</v>
      </c>
      <c r="C11" s="849"/>
      <c r="D11" s="657"/>
      <c r="E11" s="657" t="s">
        <v>916</v>
      </c>
      <c r="F11" s="658" t="s">
        <v>1099</v>
      </c>
      <c r="G11" s="659" t="s">
        <v>1100</v>
      </c>
      <c r="H11" s="659" t="s">
        <v>1101</v>
      </c>
      <c r="I11" s="660"/>
      <c r="J11" s="660"/>
      <c r="K11" s="661" t="s">
        <v>917</v>
      </c>
      <c r="L11" s="660"/>
      <c r="M11" s="662"/>
      <c r="N11" s="663"/>
    </row>
    <row r="12" spans="2:14" ht="9.75" customHeight="1" x14ac:dyDescent="0.15">
      <c r="B12" s="58"/>
    </row>
  </sheetData>
  <mergeCells count="4">
    <mergeCell ref="B3:C3"/>
    <mergeCell ref="B4:B9"/>
    <mergeCell ref="B10:C10"/>
    <mergeCell ref="B11:C11"/>
  </mergeCells>
  <phoneticPr fontId="4"/>
  <pageMargins left="0.78740157480314965" right="0.78740157480314965" top="0.78740157480314965" bottom="0.78740157480314965" header="0.39370078740157483" footer="0.39370078740157483"/>
  <pageSetup paperSize="9" scale="63" orientation="landscape"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
  <sheetViews>
    <sheetView view="pageBreakPreview" topLeftCell="D1" zoomScale="80" zoomScaleNormal="75" zoomScaleSheetLayoutView="80" workbookViewId="0">
      <selection activeCell="H6" sqref="H6"/>
    </sheetView>
  </sheetViews>
  <sheetFormatPr defaultRowHeight="13.5" x14ac:dyDescent="0.15"/>
  <cols>
    <col min="1" max="1" width="1.625" style="52" customWidth="1"/>
    <col min="2" max="2" width="7.625" style="52" customWidth="1"/>
    <col min="3" max="3" width="25.625" style="52" customWidth="1"/>
    <col min="4" max="14" width="15.625" style="52" customWidth="1"/>
    <col min="15" max="16384" width="9" style="52"/>
  </cols>
  <sheetData>
    <row r="1" spans="2:14" ht="9.9499999999999993" customHeight="1" x14ac:dyDescent="0.15">
      <c r="B1" s="51"/>
      <c r="C1" s="51"/>
      <c r="D1" s="51"/>
      <c r="E1" s="51"/>
      <c r="F1" s="51"/>
      <c r="G1" s="51"/>
      <c r="H1" s="51"/>
      <c r="I1" s="51"/>
      <c r="J1" s="51"/>
      <c r="K1" s="51"/>
      <c r="L1" s="51"/>
      <c r="M1" s="51"/>
    </row>
    <row r="2" spans="2:14" ht="24.95" customHeight="1" thickBot="1" x14ac:dyDescent="0.2">
      <c r="B2" s="179" t="s">
        <v>951</v>
      </c>
      <c r="F2" s="197" t="s">
        <v>162</v>
      </c>
      <c r="G2" s="179" t="s">
        <v>351</v>
      </c>
      <c r="I2" s="197" t="s">
        <v>163</v>
      </c>
      <c r="J2" s="179" t="s">
        <v>219</v>
      </c>
      <c r="K2" s="179"/>
    </row>
    <row r="3" spans="2:14" ht="20.100000000000001" customHeight="1" x14ac:dyDescent="0.15">
      <c r="B3" s="841" t="s">
        <v>76</v>
      </c>
      <c r="C3" s="844"/>
      <c r="D3" s="643" t="s">
        <v>307</v>
      </c>
      <c r="E3" s="643" t="s">
        <v>298</v>
      </c>
      <c r="F3" s="643" t="s">
        <v>299</v>
      </c>
      <c r="G3" s="643" t="s">
        <v>300</v>
      </c>
      <c r="H3" s="643" t="s">
        <v>301</v>
      </c>
      <c r="I3" s="643" t="s">
        <v>302</v>
      </c>
      <c r="J3" s="643" t="s">
        <v>303</v>
      </c>
      <c r="K3" s="643" t="s">
        <v>382</v>
      </c>
      <c r="L3" s="643" t="s">
        <v>304</v>
      </c>
      <c r="M3" s="643" t="s">
        <v>323</v>
      </c>
      <c r="N3" s="644" t="s">
        <v>305</v>
      </c>
    </row>
    <row r="4" spans="2:14" ht="150" customHeight="1" x14ac:dyDescent="0.15">
      <c r="B4" s="845" t="s">
        <v>67</v>
      </c>
      <c r="C4" s="645" t="s">
        <v>68</v>
      </c>
      <c r="D4" s="647" t="s">
        <v>478</v>
      </c>
      <c r="E4" s="647" t="s">
        <v>479</v>
      </c>
      <c r="F4" s="647" t="s">
        <v>310</v>
      </c>
      <c r="G4" s="647" t="s">
        <v>480</v>
      </c>
      <c r="H4" s="647" t="s">
        <v>325</v>
      </c>
      <c r="I4" s="647" t="s">
        <v>537</v>
      </c>
      <c r="J4" s="647" t="s">
        <v>328</v>
      </c>
      <c r="K4" s="647" t="s">
        <v>952</v>
      </c>
      <c r="L4" s="647" t="s">
        <v>953</v>
      </c>
      <c r="M4" s="647" t="s">
        <v>954</v>
      </c>
      <c r="N4" s="648" t="s">
        <v>337</v>
      </c>
    </row>
    <row r="5" spans="2:14" ht="45" customHeight="1" x14ac:dyDescent="0.15">
      <c r="B5" s="845"/>
      <c r="C5" s="645" t="s">
        <v>69</v>
      </c>
      <c r="D5" s="650" t="s">
        <v>481</v>
      </c>
      <c r="E5" s="650" t="s">
        <v>955</v>
      </c>
      <c r="F5" s="650" t="s">
        <v>956</v>
      </c>
      <c r="G5" s="645" t="s">
        <v>482</v>
      </c>
      <c r="H5" s="645" t="s">
        <v>314</v>
      </c>
      <c r="I5" s="645" t="s">
        <v>483</v>
      </c>
      <c r="J5" s="645" t="s">
        <v>957</v>
      </c>
      <c r="K5" s="645" t="s">
        <v>958</v>
      </c>
      <c r="L5" s="645" t="s">
        <v>959</v>
      </c>
      <c r="M5" s="645" t="s">
        <v>960</v>
      </c>
      <c r="N5" s="652" t="s">
        <v>961</v>
      </c>
    </row>
    <row r="6" spans="2:14" ht="150" customHeight="1" x14ac:dyDescent="0.15">
      <c r="B6" s="845"/>
      <c r="C6" s="645" t="s">
        <v>75</v>
      </c>
      <c r="D6" s="653" t="s">
        <v>962</v>
      </c>
      <c r="E6" s="646"/>
      <c r="F6" s="653" t="s">
        <v>539</v>
      </c>
      <c r="G6" s="647" t="s">
        <v>484</v>
      </c>
      <c r="H6" s="647" t="s">
        <v>963</v>
      </c>
      <c r="I6" s="647" t="s">
        <v>333</v>
      </c>
      <c r="J6" s="647" t="s">
        <v>332</v>
      </c>
      <c r="K6" s="647" t="s">
        <v>265</v>
      </c>
      <c r="L6" s="647" t="s">
        <v>331</v>
      </c>
      <c r="M6" s="647" t="s">
        <v>335</v>
      </c>
      <c r="N6" s="648" t="s">
        <v>339</v>
      </c>
    </row>
    <row r="7" spans="2:14" ht="20.100000000000001" customHeight="1" x14ac:dyDescent="0.15">
      <c r="B7" s="845"/>
      <c r="C7" s="654" t="s">
        <v>72</v>
      </c>
      <c r="D7" s="649"/>
      <c r="E7" s="649"/>
      <c r="F7" s="649"/>
      <c r="G7" s="645"/>
      <c r="H7" s="645"/>
      <c r="I7" s="645" t="s">
        <v>318</v>
      </c>
      <c r="J7" s="645"/>
      <c r="K7" s="645"/>
      <c r="L7" s="645"/>
      <c r="M7" s="645"/>
      <c r="N7" s="652"/>
    </row>
    <row r="8" spans="2:14" ht="20.100000000000001" customHeight="1" x14ac:dyDescent="0.15">
      <c r="B8" s="845"/>
      <c r="C8" s="649" t="s">
        <v>73</v>
      </c>
      <c r="D8" s="649">
        <f>'[4]５　不知火作業時間'!AN9</f>
        <v>18</v>
      </c>
      <c r="E8" s="649">
        <f>'[4]５　不知火作業時間'!AN10</f>
        <v>10</v>
      </c>
      <c r="F8" s="649">
        <f>'[4]５　不知火作業時間'!AN11</f>
        <v>16</v>
      </c>
      <c r="G8" s="645">
        <f>'[4]５　不知火作業時間'!AN12</f>
        <v>20</v>
      </c>
      <c r="H8" s="645">
        <f>'[4]５　不知火作業時間'!AN13</f>
        <v>8</v>
      </c>
      <c r="I8" s="645" t="s">
        <v>317</v>
      </c>
      <c r="J8" s="645">
        <f>'[4]５　不知火作業時間'!AN15</f>
        <v>10</v>
      </c>
      <c r="K8" s="645">
        <v>70</v>
      </c>
      <c r="L8" s="645">
        <f>'[4]５　不知火作業時間'!AN17</f>
        <v>40</v>
      </c>
      <c r="M8" s="645">
        <f>'[4]５　不知火作業時間'!$AN$18</f>
        <v>14</v>
      </c>
      <c r="N8" s="652">
        <f>'[4]５　不知火作業時間'!AN18</f>
        <v>14</v>
      </c>
    </row>
    <row r="9" spans="2:14" ht="20.100000000000001" customHeight="1" x14ac:dyDescent="0.15">
      <c r="B9" s="845"/>
      <c r="C9" s="645" t="s">
        <v>74</v>
      </c>
      <c r="D9" s="645"/>
      <c r="E9" s="645"/>
      <c r="F9" s="645"/>
      <c r="G9" s="645"/>
      <c r="H9" s="645"/>
      <c r="I9" s="645"/>
      <c r="J9" s="645"/>
      <c r="K9" s="645"/>
      <c r="L9" s="645"/>
      <c r="M9" s="645"/>
      <c r="N9" s="652"/>
    </row>
    <row r="10" spans="2:14" ht="150" customHeight="1" x14ac:dyDescent="0.15">
      <c r="B10" s="846" t="s">
        <v>70</v>
      </c>
      <c r="C10" s="847"/>
      <c r="D10" s="655"/>
      <c r="E10" s="655" t="s">
        <v>485</v>
      </c>
      <c r="F10" s="716" t="s">
        <v>336</v>
      </c>
      <c r="G10" s="716"/>
      <c r="H10" s="717"/>
      <c r="I10" s="716" t="s">
        <v>316</v>
      </c>
      <c r="J10" s="716" t="s">
        <v>29</v>
      </c>
      <c r="K10" s="716" t="s">
        <v>964</v>
      </c>
      <c r="L10" s="717"/>
      <c r="M10" s="717"/>
      <c r="N10" s="718"/>
    </row>
    <row r="11" spans="2:14" ht="206.25" customHeight="1" thickBot="1" x14ac:dyDescent="0.2">
      <c r="B11" s="848" t="s">
        <v>71</v>
      </c>
      <c r="C11" s="849"/>
      <c r="D11" s="657" t="s">
        <v>486</v>
      </c>
      <c r="E11" s="658" t="s">
        <v>309</v>
      </c>
      <c r="F11" s="719" t="s">
        <v>311</v>
      </c>
      <c r="G11" s="719"/>
      <c r="H11" s="660"/>
      <c r="I11" s="660"/>
      <c r="J11" s="719" t="s">
        <v>965</v>
      </c>
      <c r="K11" s="719" t="s">
        <v>966</v>
      </c>
      <c r="L11" s="719" t="s">
        <v>967</v>
      </c>
      <c r="M11" s="719" t="s">
        <v>968</v>
      </c>
      <c r="N11" s="663"/>
    </row>
    <row r="12" spans="2:14" ht="9.75" customHeight="1" x14ac:dyDescent="0.15">
      <c r="B12" s="58"/>
    </row>
  </sheetData>
  <mergeCells count="4">
    <mergeCell ref="B3:C3"/>
    <mergeCell ref="B4:B9"/>
    <mergeCell ref="B10:C10"/>
    <mergeCell ref="B11:C11"/>
  </mergeCells>
  <phoneticPr fontId="4"/>
  <pageMargins left="0.78740157480314965" right="0.78740157480314965" top="0.78740157480314965" bottom="0.78740157480314965" header="0.39370078740157483" footer="0.39370078740157483"/>
  <pageSetup paperSize="9" scale="6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N38"/>
  <sheetViews>
    <sheetView showZeros="0" zoomScale="75" zoomScaleNormal="75" zoomScaleSheetLayoutView="75" workbookViewId="0"/>
  </sheetViews>
  <sheetFormatPr defaultRowHeight="13.5" x14ac:dyDescent="0.15"/>
  <cols>
    <col min="1" max="1" width="1.625" style="9" customWidth="1"/>
    <col min="2" max="2" width="7.625" style="9" customWidth="1"/>
    <col min="3" max="7" width="20.625" style="9" customWidth="1"/>
    <col min="8" max="14" width="12.625" style="9" customWidth="1"/>
    <col min="15" max="16384" width="9" style="9"/>
  </cols>
  <sheetData>
    <row r="1" spans="2:14" ht="9.9499999999999993" customHeight="1" x14ac:dyDescent="0.15"/>
    <row r="2" spans="2:14" ht="24.95" customHeight="1" thickBot="1" x14ac:dyDescent="0.2">
      <c r="B2" s="10" t="s">
        <v>66</v>
      </c>
      <c r="C2" s="11"/>
      <c r="D2" s="11"/>
      <c r="M2" s="12"/>
      <c r="N2" s="12"/>
    </row>
    <row r="3" spans="2:14" ht="20.100000000000001" customHeight="1" x14ac:dyDescent="0.15">
      <c r="B3" s="987" t="s">
        <v>212</v>
      </c>
      <c r="C3" s="988"/>
      <c r="D3" s="988"/>
      <c r="E3" s="988"/>
      <c r="F3" s="13" t="s">
        <v>22</v>
      </c>
      <c r="G3" s="720" t="s">
        <v>383</v>
      </c>
      <c r="H3" s="1021" t="s">
        <v>211</v>
      </c>
      <c r="I3" s="1022"/>
      <c r="J3" s="1022"/>
      <c r="K3" s="1022"/>
      <c r="L3" s="1022"/>
      <c r="M3" s="1022"/>
      <c r="N3" s="1023"/>
    </row>
    <row r="4" spans="2:14" ht="20.100000000000001" customHeight="1" thickBot="1" x14ac:dyDescent="0.2">
      <c r="B4" s="989"/>
      <c r="C4" s="990"/>
      <c r="D4" s="990"/>
      <c r="E4" s="990"/>
      <c r="F4" s="215">
        <f>SUM(G4:G4)</f>
        <v>10</v>
      </c>
      <c r="G4" s="721">
        <v>10</v>
      </c>
      <c r="H4" s="1024"/>
      <c r="I4" s="1025"/>
      <c r="J4" s="1025"/>
      <c r="K4" s="1025"/>
      <c r="L4" s="1025"/>
      <c r="M4" s="1025"/>
      <c r="N4" s="1026"/>
    </row>
    <row r="5" spans="2:14" ht="20.100000000000001" customHeight="1" x14ac:dyDescent="0.15">
      <c r="B5" s="999" t="s">
        <v>44</v>
      </c>
      <c r="C5" s="1000"/>
      <c r="D5" s="14" t="s">
        <v>131</v>
      </c>
      <c r="E5" s="15"/>
      <c r="F5" s="765">
        <f>SUM(G5:G5)</f>
        <v>544000</v>
      </c>
      <c r="G5" s="418">
        <f>'7　はるか部門収支'!$F$4*$G$4/10</f>
        <v>544000</v>
      </c>
      <c r="H5" s="1027"/>
      <c r="I5" s="1028"/>
      <c r="J5" s="1028"/>
      <c r="K5" s="1028"/>
      <c r="L5" s="1028"/>
      <c r="M5" s="1028"/>
      <c r="N5" s="1029"/>
    </row>
    <row r="6" spans="2:14" ht="20.100000000000001" customHeight="1" x14ac:dyDescent="0.15">
      <c r="B6" s="1001"/>
      <c r="C6" s="1002"/>
      <c r="D6" s="16" t="s">
        <v>58</v>
      </c>
      <c r="E6" s="17"/>
      <c r="F6" s="336">
        <f>SUM(G6:G6)</f>
        <v>0</v>
      </c>
      <c r="G6" s="336">
        <f>'7　はるか部門収支'!$F$5</f>
        <v>0</v>
      </c>
      <c r="H6" s="1005"/>
      <c r="I6" s="1006"/>
      <c r="J6" s="1006"/>
      <c r="K6" s="1006"/>
      <c r="L6" s="1006"/>
      <c r="M6" s="1006"/>
      <c r="N6" s="1007"/>
    </row>
    <row r="7" spans="2:14" ht="20.100000000000001" customHeight="1" x14ac:dyDescent="0.15">
      <c r="B7" s="1003"/>
      <c r="C7" s="1004"/>
      <c r="D7" s="991" t="s">
        <v>128</v>
      </c>
      <c r="E7" s="992"/>
      <c r="F7" s="342">
        <f>SUM(F5:F6)</f>
        <v>544000</v>
      </c>
      <c r="G7" s="19">
        <f t="shared" ref="G7" si="0">G5+G6</f>
        <v>544000</v>
      </c>
      <c r="H7" s="1005"/>
      <c r="I7" s="1006"/>
      <c r="J7" s="1006"/>
      <c r="K7" s="1006"/>
      <c r="L7" s="1006"/>
      <c r="M7" s="1006"/>
      <c r="N7" s="1007"/>
    </row>
    <row r="8" spans="2:14" ht="20.100000000000001" customHeight="1" x14ac:dyDescent="0.15">
      <c r="B8" s="1033" t="s">
        <v>199</v>
      </c>
      <c r="C8" s="1039" t="s">
        <v>213</v>
      </c>
      <c r="D8" s="16" t="s">
        <v>45</v>
      </c>
      <c r="E8" s="17"/>
      <c r="F8" s="18">
        <f t="shared" ref="F8:F19" si="1">SUM(G8:G8)</f>
        <v>0</v>
      </c>
      <c r="G8" s="21">
        <f>'7　はるか部門収支'!F6*$G$4/10</f>
        <v>0</v>
      </c>
      <c r="H8" s="1005"/>
      <c r="I8" s="1006"/>
      <c r="J8" s="1006"/>
      <c r="K8" s="1006"/>
      <c r="L8" s="1006"/>
      <c r="M8" s="1006"/>
      <c r="N8" s="1007"/>
    </row>
    <row r="9" spans="2:14" ht="20.100000000000001" customHeight="1" x14ac:dyDescent="0.15">
      <c r="B9" s="1034"/>
      <c r="C9" s="1040"/>
      <c r="D9" s="16" t="s">
        <v>46</v>
      </c>
      <c r="E9" s="17"/>
      <c r="F9" s="18">
        <f t="shared" si="1"/>
        <v>89214</v>
      </c>
      <c r="G9" s="542">
        <f>'7　はるか部門収支'!F7*$G$4/10</f>
        <v>89214</v>
      </c>
      <c r="H9" s="1005"/>
      <c r="I9" s="1006"/>
      <c r="J9" s="1006"/>
      <c r="K9" s="1006"/>
      <c r="L9" s="1006"/>
      <c r="M9" s="1006"/>
      <c r="N9" s="1007"/>
    </row>
    <row r="10" spans="2:14" ht="20.100000000000001" customHeight="1" x14ac:dyDescent="0.15">
      <c r="B10" s="1034"/>
      <c r="C10" s="1040"/>
      <c r="D10" s="16" t="s">
        <v>47</v>
      </c>
      <c r="E10" s="17"/>
      <c r="F10" s="18">
        <f t="shared" si="1"/>
        <v>46842.333333333328</v>
      </c>
      <c r="G10" s="542">
        <f>'7　はるか部門収支'!F8*$G$4/10</f>
        <v>46842.333333333328</v>
      </c>
      <c r="H10" s="1005"/>
      <c r="I10" s="1006"/>
      <c r="J10" s="1006"/>
      <c r="K10" s="1006"/>
      <c r="L10" s="1006"/>
      <c r="M10" s="1006"/>
      <c r="N10" s="1007"/>
    </row>
    <row r="11" spans="2:14" ht="20.100000000000001" customHeight="1" x14ac:dyDescent="0.15">
      <c r="B11" s="1034"/>
      <c r="C11" s="1040"/>
      <c r="D11" s="16" t="s">
        <v>59</v>
      </c>
      <c r="E11" s="17"/>
      <c r="F11" s="18">
        <f t="shared" si="1"/>
        <v>6321.956000000001</v>
      </c>
      <c r="G11" s="542">
        <f>'7　はるか部門収支'!F9*$G$4/10</f>
        <v>6321.956000000001</v>
      </c>
      <c r="H11" s="1005"/>
      <c r="I11" s="1006"/>
      <c r="J11" s="1006"/>
      <c r="K11" s="1006"/>
      <c r="L11" s="1006"/>
      <c r="M11" s="1006"/>
      <c r="N11" s="1007"/>
    </row>
    <row r="12" spans="2:14" ht="20.100000000000001" customHeight="1" x14ac:dyDescent="0.15">
      <c r="B12" s="1034"/>
      <c r="C12" s="1040"/>
      <c r="D12" s="16" t="s">
        <v>48</v>
      </c>
      <c r="E12" s="17"/>
      <c r="F12" s="18">
        <f t="shared" si="1"/>
        <v>60000</v>
      </c>
      <c r="G12" s="542">
        <f>'7　はるか部門収支'!F10*$G$4/10</f>
        <v>60000</v>
      </c>
      <c r="H12" s="1005"/>
      <c r="I12" s="1006"/>
      <c r="J12" s="1006"/>
      <c r="K12" s="1006"/>
      <c r="L12" s="1006"/>
      <c r="M12" s="1006"/>
      <c r="N12" s="1007"/>
    </row>
    <row r="13" spans="2:14" ht="20.100000000000001" customHeight="1" x14ac:dyDescent="0.15">
      <c r="B13" s="1034"/>
      <c r="C13" s="1040"/>
      <c r="D13" s="16" t="s">
        <v>4</v>
      </c>
      <c r="E13" s="17"/>
      <c r="F13" s="18">
        <f t="shared" si="1"/>
        <v>1306.6285714285714</v>
      </c>
      <c r="G13" s="542">
        <f>'7　はるか部門収支'!F11*$G$4/10</f>
        <v>1306.6285714285714</v>
      </c>
      <c r="H13" s="1005"/>
      <c r="I13" s="1006"/>
      <c r="J13" s="1006"/>
      <c r="K13" s="1006"/>
      <c r="L13" s="1006"/>
      <c r="M13" s="1006"/>
      <c r="N13" s="1007"/>
    </row>
    <row r="14" spans="2:14" ht="20.100000000000001" customHeight="1" x14ac:dyDescent="0.15">
      <c r="B14" s="1034"/>
      <c r="C14" s="1040"/>
      <c r="D14" s="16" t="s">
        <v>5</v>
      </c>
      <c r="E14" s="17"/>
      <c r="F14" s="18">
        <f t="shared" si="1"/>
        <v>0</v>
      </c>
      <c r="G14" s="542">
        <f>'7　はるか部門収支'!F12*$G$4/10</f>
        <v>0</v>
      </c>
      <c r="H14" s="1005"/>
      <c r="I14" s="1006"/>
      <c r="J14" s="1006"/>
      <c r="K14" s="1006"/>
      <c r="L14" s="1006"/>
      <c r="M14" s="1006"/>
      <c r="N14" s="1007"/>
    </row>
    <row r="15" spans="2:14" ht="20.100000000000001" customHeight="1" x14ac:dyDescent="0.15">
      <c r="B15" s="1034"/>
      <c r="C15" s="1040"/>
      <c r="D15" s="993" t="s">
        <v>49</v>
      </c>
      <c r="E15" s="211" t="s">
        <v>121</v>
      </c>
      <c r="F15" s="18">
        <f t="shared" si="1"/>
        <v>3633.6</v>
      </c>
      <c r="G15" s="542">
        <f>'7　はるか部門収支'!F13*$G$4/10</f>
        <v>3633.6</v>
      </c>
      <c r="H15" s="1005"/>
      <c r="I15" s="1006"/>
      <c r="J15" s="1006"/>
      <c r="K15" s="1006"/>
      <c r="L15" s="1006"/>
      <c r="M15" s="1006"/>
      <c r="N15" s="1007"/>
    </row>
    <row r="16" spans="2:14" ht="20.100000000000001" customHeight="1" x14ac:dyDescent="0.15">
      <c r="B16" s="1034"/>
      <c r="C16" s="1040"/>
      <c r="D16" s="994"/>
      <c r="E16" s="211" t="s">
        <v>122</v>
      </c>
      <c r="F16" s="18">
        <f t="shared" si="1"/>
        <v>18168</v>
      </c>
      <c r="G16" s="542">
        <f>'7　はるか部門収支'!F14*$G$4/10</f>
        <v>18168</v>
      </c>
      <c r="H16" s="1005"/>
      <c r="I16" s="1006"/>
      <c r="J16" s="1006"/>
      <c r="K16" s="1006"/>
      <c r="L16" s="1006"/>
      <c r="M16" s="1006"/>
      <c r="N16" s="1007"/>
    </row>
    <row r="17" spans="2:14" ht="20.100000000000001" customHeight="1" x14ac:dyDescent="0.15">
      <c r="B17" s="1034"/>
      <c r="C17" s="1040"/>
      <c r="D17" s="995" t="s">
        <v>60</v>
      </c>
      <c r="E17" s="211" t="s">
        <v>121</v>
      </c>
      <c r="F17" s="18">
        <f t="shared" si="1"/>
        <v>29337.771753862831</v>
      </c>
      <c r="G17" s="542">
        <f>'7　はるか部門収支'!F15*$G$4/10</f>
        <v>29337.771753862831</v>
      </c>
      <c r="H17" s="1005"/>
      <c r="I17" s="1006"/>
      <c r="J17" s="1006"/>
      <c r="K17" s="1006"/>
      <c r="L17" s="1006"/>
      <c r="M17" s="1006"/>
      <c r="N17" s="1007"/>
    </row>
    <row r="18" spans="2:14" ht="20.100000000000001" customHeight="1" x14ac:dyDescent="0.15">
      <c r="B18" s="1034"/>
      <c r="C18" s="1040"/>
      <c r="D18" s="996"/>
      <c r="E18" s="211" t="s">
        <v>122</v>
      </c>
      <c r="F18" s="18">
        <f t="shared" si="1"/>
        <v>73083.428571428565</v>
      </c>
      <c r="G18" s="542">
        <f>'7　はるか部門収支'!F16*$G$4/10</f>
        <v>73083.428571428565</v>
      </c>
      <c r="H18" s="1005"/>
      <c r="I18" s="1006"/>
      <c r="J18" s="1006"/>
      <c r="K18" s="1006"/>
      <c r="L18" s="1006"/>
      <c r="M18" s="1006"/>
      <c r="N18" s="1007"/>
    </row>
    <row r="19" spans="2:14" ht="20.100000000000001" customHeight="1" x14ac:dyDescent="0.15">
      <c r="B19" s="1034"/>
      <c r="C19" s="1040"/>
      <c r="D19" s="994"/>
      <c r="E19" s="212" t="s">
        <v>50</v>
      </c>
      <c r="F19" s="18">
        <f t="shared" si="1"/>
        <v>31888.333333333332</v>
      </c>
      <c r="G19" s="542">
        <f>'7　はるか部門収支'!F17*$G$4/10</f>
        <v>31888.333333333332</v>
      </c>
      <c r="H19" s="1005"/>
      <c r="I19" s="1006"/>
      <c r="J19" s="1006"/>
      <c r="K19" s="1006"/>
      <c r="L19" s="1006"/>
      <c r="M19" s="1006"/>
      <c r="N19" s="1007"/>
    </row>
    <row r="20" spans="2:14" ht="19.5" customHeight="1" x14ac:dyDescent="0.15">
      <c r="B20" s="1034"/>
      <c r="C20" s="1040"/>
      <c r="D20" s="16" t="s">
        <v>51</v>
      </c>
      <c r="E20" s="17"/>
      <c r="F20" s="18">
        <f>I20*L20/10</f>
        <v>0</v>
      </c>
      <c r="G20" s="542">
        <f>'7　はるか部門収支'!F18*$G$4/10</f>
        <v>0</v>
      </c>
      <c r="H20" s="21"/>
      <c r="I20" s="722"/>
      <c r="J20" s="722"/>
      <c r="K20" s="226"/>
      <c r="L20" s="722"/>
      <c r="M20" s="350"/>
      <c r="N20" s="419"/>
    </row>
    <row r="21" spans="2:14" ht="20.100000000000001" customHeight="1" x14ac:dyDescent="0.15">
      <c r="B21" s="1034"/>
      <c r="C21" s="1040"/>
      <c r="D21" s="16" t="s">
        <v>101</v>
      </c>
      <c r="E21" s="17"/>
      <c r="F21" s="18">
        <f>SUM(G21:G21)</f>
        <v>3597.9605156338657</v>
      </c>
      <c r="G21" s="542">
        <f>'7　はるか部門収支'!F19*$G$4/10</f>
        <v>3597.9605156338657</v>
      </c>
      <c r="H21" s="1015"/>
      <c r="I21" s="1016"/>
      <c r="J21" s="1016"/>
      <c r="K21" s="1016"/>
      <c r="L21" s="1016"/>
      <c r="M21" s="1016"/>
      <c r="N21" s="1017"/>
    </row>
    <row r="22" spans="2:14" ht="20.100000000000001" customHeight="1" x14ac:dyDescent="0.15">
      <c r="B22" s="1034"/>
      <c r="C22" s="1041"/>
      <c r="D22" s="997" t="s">
        <v>129</v>
      </c>
      <c r="E22" s="998"/>
      <c r="F22" s="217">
        <f t="shared" ref="F22" si="2">SUM(F8:F21)</f>
        <v>363394.01207902044</v>
      </c>
      <c r="G22" s="217">
        <f t="shared" ref="G22" si="3">SUM(G8:G21)</f>
        <v>363394.01207902044</v>
      </c>
      <c r="H22" s="1005"/>
      <c r="I22" s="1006"/>
      <c r="J22" s="1006"/>
      <c r="K22" s="1006"/>
      <c r="L22" s="1006"/>
      <c r="M22" s="1006"/>
      <c r="N22" s="1007"/>
    </row>
    <row r="23" spans="2:14" ht="20.100000000000001" customHeight="1" x14ac:dyDescent="0.15">
      <c r="B23" s="1034"/>
      <c r="C23" s="1042" t="s">
        <v>125</v>
      </c>
      <c r="D23" s="1010" t="s">
        <v>52</v>
      </c>
      <c r="E23" s="23" t="s">
        <v>1</v>
      </c>
      <c r="F23" s="20">
        <f t="shared" ref="F23:F31" si="4">SUM(G23:G23)</f>
        <v>32800</v>
      </c>
      <c r="G23" s="21">
        <f>'7　はるか部門収支'!F21*$G$4/10</f>
        <v>32800</v>
      </c>
      <c r="H23" s="1005"/>
      <c r="I23" s="1006"/>
      <c r="J23" s="1006"/>
      <c r="K23" s="1006"/>
      <c r="L23" s="1006"/>
      <c r="M23" s="1006"/>
      <c r="N23" s="1007"/>
    </row>
    <row r="24" spans="2:14" ht="20.100000000000001" customHeight="1" x14ac:dyDescent="0.15">
      <c r="B24" s="1034"/>
      <c r="C24" s="1043"/>
      <c r="D24" s="1011"/>
      <c r="E24" s="23" t="s">
        <v>2</v>
      </c>
      <c r="F24" s="20">
        <f t="shared" si="4"/>
        <v>0</v>
      </c>
      <c r="G24" s="542">
        <f>'7　はるか部門収支'!F22*$G$4/10</f>
        <v>0</v>
      </c>
      <c r="H24" s="1005"/>
      <c r="I24" s="1006"/>
      <c r="J24" s="1006"/>
      <c r="K24" s="1006"/>
      <c r="L24" s="1006"/>
      <c r="M24" s="1006"/>
      <c r="N24" s="1007"/>
    </row>
    <row r="25" spans="2:14" ht="20.100000000000001" customHeight="1" x14ac:dyDescent="0.15">
      <c r="B25" s="1034"/>
      <c r="C25" s="1043"/>
      <c r="D25" s="1012"/>
      <c r="E25" s="23" t="s">
        <v>6</v>
      </c>
      <c r="F25" s="20">
        <f t="shared" si="4"/>
        <v>73440</v>
      </c>
      <c r="G25" s="542">
        <f>'7　はるか部門収支'!F23*$G$4/10</f>
        <v>73440</v>
      </c>
      <c r="H25" s="1005"/>
      <c r="I25" s="1006"/>
      <c r="J25" s="1006"/>
      <c r="K25" s="1006"/>
      <c r="L25" s="1006"/>
      <c r="M25" s="1006"/>
      <c r="N25" s="1007"/>
    </row>
    <row r="26" spans="2:14" ht="20.100000000000001" customHeight="1" x14ac:dyDescent="0.15">
      <c r="B26" s="1034"/>
      <c r="C26" s="1043"/>
      <c r="D26" s="23" t="s">
        <v>197</v>
      </c>
      <c r="E26" s="341"/>
      <c r="F26" s="20">
        <f t="shared" si="4"/>
        <v>0</v>
      </c>
      <c r="G26" s="542">
        <f>'7　はるか部門収支'!F24*$G$4/10</f>
        <v>0</v>
      </c>
      <c r="H26" s="1005"/>
      <c r="I26" s="1006"/>
      <c r="J26" s="1006"/>
      <c r="K26" s="1006"/>
      <c r="L26" s="1006"/>
      <c r="M26" s="1006"/>
      <c r="N26" s="1007"/>
    </row>
    <row r="27" spans="2:14" ht="20.100000000000001" customHeight="1" x14ac:dyDescent="0.15">
      <c r="B27" s="1034"/>
      <c r="C27" s="1043"/>
      <c r="D27" s="23" t="s">
        <v>61</v>
      </c>
      <c r="E27" s="24"/>
      <c r="F27" s="18">
        <f t="shared" si="4"/>
        <v>0</v>
      </c>
      <c r="G27" s="542">
        <f>'7　はるか部門収支'!F25*$G$4/10</f>
        <v>0</v>
      </c>
      <c r="H27" s="1005"/>
      <c r="I27" s="1006"/>
      <c r="J27" s="1006"/>
      <c r="K27" s="1006"/>
      <c r="L27" s="1006"/>
      <c r="M27" s="1006"/>
      <c r="N27" s="1007"/>
    </row>
    <row r="28" spans="2:14" ht="20.100000000000001" customHeight="1" x14ac:dyDescent="0.15">
      <c r="B28" s="1034"/>
      <c r="C28" s="1043"/>
      <c r="D28" s="23" t="s">
        <v>78</v>
      </c>
      <c r="E28" s="24"/>
      <c r="F28" s="18">
        <f t="shared" si="4"/>
        <v>5454</v>
      </c>
      <c r="G28" s="542">
        <f>'7　はるか部門収支'!F26*$G$4/10</f>
        <v>5454</v>
      </c>
      <c r="H28" s="1005"/>
      <c r="I28" s="1006"/>
      <c r="J28" s="1006"/>
      <c r="K28" s="1006"/>
      <c r="L28" s="1006"/>
      <c r="M28" s="1006"/>
      <c r="N28" s="1007"/>
    </row>
    <row r="29" spans="2:14" ht="20.100000000000001" customHeight="1" x14ac:dyDescent="0.15">
      <c r="B29" s="1034"/>
      <c r="C29" s="1043"/>
      <c r="D29" s="23" t="s">
        <v>62</v>
      </c>
      <c r="E29" s="24"/>
      <c r="F29" s="18">
        <f t="shared" si="4"/>
        <v>5000</v>
      </c>
      <c r="G29" s="542">
        <f>'7　はるか部門収支'!F27*$G$4/10</f>
        <v>5000</v>
      </c>
      <c r="H29" s="1005" t="s">
        <v>477</v>
      </c>
      <c r="I29" s="1006"/>
      <c r="J29" s="1006"/>
      <c r="K29" s="1006"/>
      <c r="L29" s="1006"/>
      <c r="M29" s="1006"/>
      <c r="N29" s="1007"/>
    </row>
    <row r="30" spans="2:14" ht="20.100000000000001" customHeight="1" x14ac:dyDescent="0.15">
      <c r="B30" s="1034"/>
      <c r="C30" s="1043"/>
      <c r="D30" s="23" t="s">
        <v>53</v>
      </c>
      <c r="E30" s="24"/>
      <c r="F30" s="18">
        <f t="shared" si="4"/>
        <v>2402.9120000000003</v>
      </c>
      <c r="G30" s="542">
        <f>'7　はるか部門収支'!F28*$G$4/10</f>
        <v>2402.9120000000003</v>
      </c>
      <c r="H30" s="1005"/>
      <c r="I30" s="1006"/>
      <c r="J30" s="1006"/>
      <c r="K30" s="1006"/>
      <c r="L30" s="1006"/>
      <c r="M30" s="1006"/>
      <c r="N30" s="1007"/>
    </row>
    <row r="31" spans="2:14" ht="20.100000000000001" customHeight="1" x14ac:dyDescent="0.15">
      <c r="B31" s="1034"/>
      <c r="C31" s="1043"/>
      <c r="D31" s="23" t="s">
        <v>198</v>
      </c>
      <c r="E31" s="24"/>
      <c r="F31" s="18">
        <f t="shared" si="4"/>
        <v>1190.96912</v>
      </c>
      <c r="G31" s="542">
        <f>'7　はるか部門収支'!F29*$G$4/10</f>
        <v>1190.96912</v>
      </c>
      <c r="H31" s="1005"/>
      <c r="I31" s="1006"/>
      <c r="J31" s="1006"/>
      <c r="K31" s="1006"/>
      <c r="L31" s="1006"/>
      <c r="M31" s="1006"/>
      <c r="N31" s="1007"/>
    </row>
    <row r="32" spans="2:14" ht="20.100000000000001" customHeight="1" x14ac:dyDescent="0.15">
      <c r="B32" s="1034"/>
      <c r="C32" s="1043"/>
      <c r="D32" s="1013" t="s">
        <v>200</v>
      </c>
      <c r="E32" s="1014"/>
      <c r="F32" s="216">
        <f t="shared" ref="F32:G32" si="5">SUM(F23:F31)</f>
        <v>120287.88111999999</v>
      </c>
      <c r="G32" s="216">
        <f t="shared" si="5"/>
        <v>120287.88111999999</v>
      </c>
      <c r="H32" s="1005"/>
      <c r="I32" s="1006"/>
      <c r="J32" s="1006"/>
      <c r="K32" s="1006"/>
      <c r="L32" s="1006"/>
      <c r="M32" s="1006"/>
      <c r="N32" s="1007"/>
    </row>
    <row r="33" spans="2:14" ht="20.100000000000001" customHeight="1" x14ac:dyDescent="0.15">
      <c r="B33" s="1034"/>
      <c r="C33" s="1018" t="s">
        <v>201</v>
      </c>
      <c r="D33" s="1019"/>
      <c r="E33" s="1020"/>
      <c r="F33" s="20">
        <f>I33*L37</f>
        <v>0</v>
      </c>
      <c r="G33" s="226"/>
      <c r="H33" s="21" t="s">
        <v>203</v>
      </c>
      <c r="I33" s="221">
        <v>900</v>
      </c>
      <c r="J33" s="219" t="s">
        <v>204</v>
      </c>
      <c r="K33" s="219"/>
      <c r="L33" s="219"/>
      <c r="M33" s="219"/>
      <c r="N33" s="220"/>
    </row>
    <row r="34" spans="2:14" ht="20.100000000000001" customHeight="1" x14ac:dyDescent="0.15">
      <c r="B34" s="1008" t="s">
        <v>202</v>
      </c>
      <c r="C34" s="1009"/>
      <c r="D34" s="1009"/>
      <c r="E34" s="1009"/>
      <c r="F34" s="218">
        <f t="shared" ref="F34:G34" si="6">F22+F32+F33</f>
        <v>483681.89319902041</v>
      </c>
      <c r="G34" s="218">
        <f t="shared" si="6"/>
        <v>483681.89319902041</v>
      </c>
      <c r="H34" s="1005"/>
      <c r="I34" s="1006"/>
      <c r="J34" s="1006"/>
      <c r="K34" s="1006"/>
      <c r="L34" s="1006"/>
      <c r="M34" s="1006"/>
      <c r="N34" s="1007"/>
    </row>
    <row r="35" spans="2:14" ht="20.100000000000001" customHeight="1" x14ac:dyDescent="0.15">
      <c r="B35" s="1037" t="s">
        <v>205</v>
      </c>
      <c r="C35" s="1038"/>
      <c r="D35" s="1038"/>
      <c r="E35" s="1038"/>
      <c r="F35" s="222">
        <f t="shared" ref="F35:G35" si="7">F7-F34</f>
        <v>60318.106800979585</v>
      </c>
      <c r="G35" s="222">
        <f t="shared" si="7"/>
        <v>60318.106800979585</v>
      </c>
      <c r="H35" s="1005"/>
      <c r="I35" s="1006"/>
      <c r="J35" s="1006"/>
      <c r="K35" s="1006"/>
      <c r="L35" s="1006"/>
      <c r="M35" s="1006"/>
      <c r="N35" s="1007"/>
    </row>
    <row r="36" spans="2:14" ht="20.100000000000001" customHeight="1" x14ac:dyDescent="0.15">
      <c r="B36" s="1037" t="s">
        <v>206</v>
      </c>
      <c r="C36" s="1038"/>
      <c r="D36" s="1038"/>
      <c r="E36" s="1038"/>
      <c r="F36" s="224">
        <f>F35/F7</f>
        <v>0.11087887279591836</v>
      </c>
      <c r="G36" s="224">
        <f>G35/G7</f>
        <v>0.11087887279591836</v>
      </c>
      <c r="H36" s="1005"/>
      <c r="I36" s="1006"/>
      <c r="J36" s="1006"/>
      <c r="K36" s="1006"/>
      <c r="L36" s="1006"/>
      <c r="M36" s="1006"/>
      <c r="N36" s="1007"/>
    </row>
    <row r="37" spans="2:14" ht="20.100000000000001" customHeight="1" x14ac:dyDescent="0.15">
      <c r="B37" s="1037" t="s">
        <v>209</v>
      </c>
      <c r="C37" s="1038"/>
      <c r="D37" s="1038"/>
      <c r="E37" s="1038"/>
      <c r="F37" s="222">
        <f>SUM(G37:G37)</f>
        <v>0</v>
      </c>
      <c r="G37" s="222"/>
      <c r="H37" s="21" t="s">
        <v>207</v>
      </c>
      <c r="I37" s="221">
        <f>'5作業時間'!AN5-'5作業時間'!AN12</f>
        <v>203</v>
      </c>
      <c r="J37" s="219" t="s">
        <v>208</v>
      </c>
      <c r="K37" s="223"/>
      <c r="L37" s="722"/>
      <c r="M37" s="219"/>
      <c r="N37" s="220"/>
    </row>
    <row r="38" spans="2:14" ht="20.100000000000001" customHeight="1" thickBot="1" x14ac:dyDescent="0.2">
      <c r="B38" s="1035" t="s">
        <v>210</v>
      </c>
      <c r="C38" s="1036"/>
      <c r="D38" s="1036"/>
      <c r="E38" s="1036"/>
      <c r="F38" s="225">
        <f>F35/I37</f>
        <v>297.13353103930831</v>
      </c>
      <c r="G38" s="225"/>
      <c r="H38" s="1030"/>
      <c r="I38" s="1031"/>
      <c r="J38" s="1031"/>
      <c r="K38" s="1031"/>
      <c r="L38" s="1031"/>
      <c r="M38" s="1031"/>
      <c r="N38" s="1032"/>
    </row>
  </sheetData>
  <mergeCells count="49">
    <mergeCell ref="B35:E35"/>
    <mergeCell ref="B36:E36"/>
    <mergeCell ref="B37:E37"/>
    <mergeCell ref="C8:C22"/>
    <mergeCell ref="C23:C32"/>
    <mergeCell ref="H38:N38"/>
    <mergeCell ref="B8:B33"/>
    <mergeCell ref="B38:E38"/>
    <mergeCell ref="H34:N34"/>
    <mergeCell ref="H35:N35"/>
    <mergeCell ref="H36:N36"/>
    <mergeCell ref="H28:N28"/>
    <mergeCell ref="H29:N29"/>
    <mergeCell ref="H30:N30"/>
    <mergeCell ref="H31:N31"/>
    <mergeCell ref="H32:N32"/>
    <mergeCell ref="H23:N23"/>
    <mergeCell ref="H24:N24"/>
    <mergeCell ref="H25:N25"/>
    <mergeCell ref="H26:N26"/>
    <mergeCell ref="H27:N27"/>
    <mergeCell ref="H3:N4"/>
    <mergeCell ref="H5:N5"/>
    <mergeCell ref="H6:N6"/>
    <mergeCell ref="H7:N7"/>
    <mergeCell ref="H8:N8"/>
    <mergeCell ref="H9:N9"/>
    <mergeCell ref="H10:N10"/>
    <mergeCell ref="H11:N11"/>
    <mergeCell ref="H12:N12"/>
    <mergeCell ref="H13:N13"/>
    <mergeCell ref="H14:N14"/>
    <mergeCell ref="H15:N15"/>
    <mergeCell ref="H16:N16"/>
    <mergeCell ref="H17:N17"/>
    <mergeCell ref="B34:E34"/>
    <mergeCell ref="D23:D25"/>
    <mergeCell ref="D32:E32"/>
    <mergeCell ref="H18:N18"/>
    <mergeCell ref="H19:N19"/>
    <mergeCell ref="H21:N21"/>
    <mergeCell ref="H22:N22"/>
    <mergeCell ref="C33:E33"/>
    <mergeCell ref="B3:E4"/>
    <mergeCell ref="D7:E7"/>
    <mergeCell ref="D15:D16"/>
    <mergeCell ref="D17:D19"/>
    <mergeCell ref="D22:E22"/>
    <mergeCell ref="B5:C7"/>
  </mergeCells>
  <phoneticPr fontId="4"/>
  <pageMargins left="0.78740157480314965" right="0.78740157480314965" top="0.78740157480314965" bottom="0.78740157480314965" header="0.39370078740157483" footer="0.39370078740157483"/>
  <pageSetup paperSize="9" scale="65" orientation="landscape"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K51"/>
  <sheetViews>
    <sheetView showZeros="0" view="pageBreakPreview" topLeftCell="C20" zoomScale="80" zoomScaleNormal="75" zoomScaleSheetLayoutView="80" workbookViewId="0">
      <selection activeCell="D51" sqref="D51"/>
    </sheetView>
  </sheetViews>
  <sheetFormatPr defaultRowHeight="13.5" x14ac:dyDescent="0.15"/>
  <cols>
    <col min="1" max="1" width="1.625" style="26" customWidth="1"/>
    <col min="2" max="3" width="11.625" style="26" customWidth="1"/>
    <col min="4" max="39" width="6.125" style="26" customWidth="1"/>
    <col min="40" max="40" width="7" style="26" customWidth="1"/>
    <col min="41" max="41" width="1.5" style="26" customWidth="1"/>
    <col min="42" max="16384" width="9" style="26"/>
  </cols>
  <sheetData>
    <row r="1" spans="2:63" ht="9.9499999999999993" customHeight="1" x14ac:dyDescent="0.15"/>
    <row r="2" spans="2:63" ht="24.95" customHeight="1" x14ac:dyDescent="0.15">
      <c r="B2" s="2" t="s">
        <v>660</v>
      </c>
      <c r="C2" s="2"/>
      <c r="D2" s="5"/>
      <c r="E2" s="5"/>
      <c r="F2" s="5"/>
      <c r="G2" s="5"/>
      <c r="H2" s="5"/>
      <c r="I2" s="5"/>
      <c r="J2" s="5"/>
      <c r="K2" s="5"/>
      <c r="L2" s="197" t="s">
        <v>162</v>
      </c>
      <c r="M2" s="179" t="s">
        <v>357</v>
      </c>
      <c r="N2" s="52"/>
      <c r="O2" s="197" t="s">
        <v>163</v>
      </c>
      <c r="P2" s="179" t="s">
        <v>219</v>
      </c>
      <c r="Q2" s="5"/>
      <c r="R2" s="5"/>
      <c r="S2" s="5"/>
      <c r="T2" s="5"/>
      <c r="U2" s="5"/>
      <c r="V2" s="5"/>
      <c r="W2" s="28"/>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row>
    <row r="3" spans="2:63" ht="24.95" customHeight="1" thickBot="1" x14ac:dyDescent="0.2">
      <c r="B3" s="2" t="s">
        <v>166</v>
      </c>
      <c r="C3" s="2"/>
      <c r="D3" s="5"/>
      <c r="E3" s="5"/>
      <c r="F3" s="5"/>
      <c r="G3" s="5"/>
      <c r="H3" s="5"/>
      <c r="I3" s="5"/>
      <c r="J3" s="5"/>
      <c r="K3" s="5"/>
      <c r="L3" s="5"/>
      <c r="M3" s="28"/>
      <c r="N3" s="5"/>
      <c r="O3" s="5"/>
      <c r="P3" s="28"/>
      <c r="Q3" s="5"/>
      <c r="R3" s="5"/>
      <c r="S3" s="5"/>
      <c r="T3" s="5"/>
      <c r="U3" s="5"/>
      <c r="V3" s="5"/>
      <c r="W3" s="28"/>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2:63" ht="20.100000000000001" customHeight="1" x14ac:dyDescent="0.15">
      <c r="B4" s="1049" t="s">
        <v>560</v>
      </c>
      <c r="C4" s="1050"/>
      <c r="D4" s="1046">
        <v>1</v>
      </c>
      <c r="E4" s="1047"/>
      <c r="F4" s="1048"/>
      <c r="G4" s="1046">
        <v>2</v>
      </c>
      <c r="H4" s="1047"/>
      <c r="I4" s="1048"/>
      <c r="J4" s="1046">
        <v>3</v>
      </c>
      <c r="K4" s="1047"/>
      <c r="L4" s="1048"/>
      <c r="M4" s="1046">
        <v>4</v>
      </c>
      <c r="N4" s="1047"/>
      <c r="O4" s="1048"/>
      <c r="P4" s="1046">
        <v>5</v>
      </c>
      <c r="Q4" s="1047"/>
      <c r="R4" s="1048"/>
      <c r="S4" s="1046">
        <v>6</v>
      </c>
      <c r="T4" s="1047"/>
      <c r="U4" s="1048"/>
      <c r="V4" s="1046">
        <v>7</v>
      </c>
      <c r="W4" s="1047"/>
      <c r="X4" s="1048"/>
      <c r="Y4" s="1046">
        <v>8</v>
      </c>
      <c r="Z4" s="1047"/>
      <c r="AA4" s="1048"/>
      <c r="AB4" s="1046">
        <v>9</v>
      </c>
      <c r="AC4" s="1047"/>
      <c r="AD4" s="1048"/>
      <c r="AE4" s="1046">
        <v>10</v>
      </c>
      <c r="AF4" s="1047"/>
      <c r="AG4" s="1048"/>
      <c r="AH4" s="1046">
        <v>11</v>
      </c>
      <c r="AI4" s="1047"/>
      <c r="AJ4" s="1048"/>
      <c r="AK4" s="1046">
        <v>12</v>
      </c>
      <c r="AL4" s="1047"/>
      <c r="AM4" s="1048"/>
      <c r="AN4" s="1053" t="s">
        <v>30</v>
      </c>
    </row>
    <row r="5" spans="2:63" ht="20.100000000000001" customHeight="1" x14ac:dyDescent="0.15">
      <c r="B5" s="1051"/>
      <c r="C5" s="1052"/>
      <c r="D5" s="325" t="s">
        <v>31</v>
      </c>
      <c r="E5" s="41" t="s">
        <v>32</v>
      </c>
      <c r="F5" s="42" t="s">
        <v>33</v>
      </c>
      <c r="G5" s="325" t="s">
        <v>31</v>
      </c>
      <c r="H5" s="42" t="s">
        <v>32</v>
      </c>
      <c r="I5" s="42" t="s">
        <v>33</v>
      </c>
      <c r="J5" s="325" t="s">
        <v>31</v>
      </c>
      <c r="K5" s="42" t="s">
        <v>32</v>
      </c>
      <c r="L5" s="42" t="s">
        <v>33</v>
      </c>
      <c r="M5" s="325" t="s">
        <v>31</v>
      </c>
      <c r="N5" s="42" t="s">
        <v>32</v>
      </c>
      <c r="O5" s="42" t="s">
        <v>33</v>
      </c>
      <c r="P5" s="325" t="s">
        <v>31</v>
      </c>
      <c r="Q5" s="42" t="s">
        <v>32</v>
      </c>
      <c r="R5" s="42" t="s">
        <v>33</v>
      </c>
      <c r="S5" s="325" t="s">
        <v>31</v>
      </c>
      <c r="T5" s="449" t="s">
        <v>32</v>
      </c>
      <c r="U5" s="449" t="s">
        <v>33</v>
      </c>
      <c r="V5" s="325" t="s">
        <v>31</v>
      </c>
      <c r="W5" s="42" t="s">
        <v>32</v>
      </c>
      <c r="X5" s="42" t="s">
        <v>33</v>
      </c>
      <c r="Y5" s="325" t="s">
        <v>31</v>
      </c>
      <c r="Z5" s="42" t="s">
        <v>32</v>
      </c>
      <c r="AA5" s="42" t="s">
        <v>33</v>
      </c>
      <c r="AB5" s="325" t="s">
        <v>31</v>
      </c>
      <c r="AC5" s="42" t="s">
        <v>32</v>
      </c>
      <c r="AD5" s="42" t="s">
        <v>33</v>
      </c>
      <c r="AE5" s="325" t="s">
        <v>31</v>
      </c>
      <c r="AF5" s="42" t="s">
        <v>32</v>
      </c>
      <c r="AG5" s="42" t="s">
        <v>33</v>
      </c>
      <c r="AH5" s="325" t="s">
        <v>31</v>
      </c>
      <c r="AI5" s="42" t="s">
        <v>32</v>
      </c>
      <c r="AJ5" s="42" t="s">
        <v>33</v>
      </c>
      <c r="AK5" s="325" t="s">
        <v>31</v>
      </c>
      <c r="AL5" s="42" t="s">
        <v>32</v>
      </c>
      <c r="AM5" s="42" t="s">
        <v>33</v>
      </c>
      <c r="AN5" s="1054"/>
    </row>
    <row r="6" spans="2:63" ht="20.100000000000001" customHeight="1" x14ac:dyDescent="0.15">
      <c r="B6" s="1055" t="s">
        <v>561</v>
      </c>
      <c r="C6" s="1056"/>
      <c r="D6" s="43"/>
      <c r="E6" s="5"/>
      <c r="F6" s="5"/>
      <c r="G6" s="5"/>
      <c r="H6" s="5"/>
      <c r="I6" s="5"/>
      <c r="J6" s="5"/>
      <c r="K6" s="5"/>
      <c r="L6" s="5"/>
      <c r="M6" s="5"/>
      <c r="N6" s="5"/>
      <c r="O6" s="28"/>
      <c r="P6" s="28"/>
      <c r="Q6" s="5"/>
      <c r="R6" s="5"/>
      <c r="S6" s="5"/>
      <c r="T6" s="5"/>
      <c r="U6" s="5"/>
      <c r="V6" s="5"/>
      <c r="W6" s="5"/>
      <c r="X6" s="5"/>
      <c r="Y6" s="5"/>
      <c r="Z6" s="5"/>
      <c r="AA6" s="5"/>
      <c r="AB6" s="5"/>
      <c r="AC6" s="5"/>
      <c r="AD6" s="5"/>
      <c r="AE6" s="5"/>
      <c r="AF6" s="5"/>
      <c r="AG6" s="5"/>
      <c r="AH6" s="5"/>
      <c r="AI6" s="5"/>
      <c r="AJ6" s="5"/>
      <c r="AK6" s="5"/>
      <c r="AL6" s="5"/>
      <c r="AM6" s="5"/>
      <c r="AN6" s="44"/>
    </row>
    <row r="7" spans="2:63" ht="20.100000000000001" customHeight="1" x14ac:dyDescent="0.15">
      <c r="B7" s="1057"/>
      <c r="C7" s="1058"/>
      <c r="D7" s="43"/>
      <c r="E7" s="5"/>
      <c r="F7" s="5"/>
      <c r="G7" s="5"/>
      <c r="H7" s="5"/>
      <c r="I7" s="5"/>
      <c r="J7" s="5"/>
      <c r="K7" s="5"/>
      <c r="L7" s="5"/>
      <c r="N7" s="5"/>
      <c r="O7" s="5"/>
      <c r="P7" s="5"/>
      <c r="Q7" s="5"/>
      <c r="R7" s="5"/>
      <c r="S7" s="5"/>
      <c r="T7" s="5"/>
      <c r="U7" s="5"/>
      <c r="V7" s="5"/>
      <c r="W7" s="5"/>
      <c r="X7" s="5"/>
      <c r="Y7" s="5"/>
      <c r="Z7" s="5"/>
      <c r="AA7" s="5"/>
      <c r="AB7" s="5"/>
      <c r="AC7" s="5"/>
      <c r="AD7" s="5"/>
      <c r="AE7" s="5"/>
      <c r="AF7" s="5"/>
      <c r="AG7" s="5"/>
      <c r="AH7" s="5"/>
      <c r="AI7" s="5"/>
      <c r="AJ7" s="5"/>
      <c r="AK7" s="5"/>
      <c r="AL7" s="5"/>
      <c r="AM7" s="5"/>
      <c r="AN7" s="44"/>
    </row>
    <row r="8" spans="2:63" ht="20.100000000000001" customHeight="1" x14ac:dyDescent="0.15">
      <c r="B8" s="1051"/>
      <c r="C8" s="1052"/>
      <c r="D8" s="326"/>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8"/>
    </row>
    <row r="9" spans="2:63" ht="20.100000000000001" customHeight="1" x14ac:dyDescent="0.15">
      <c r="B9" s="329" t="s">
        <v>359</v>
      </c>
      <c r="C9" s="330"/>
      <c r="D9" s="189"/>
      <c r="E9" s="45"/>
      <c r="F9" s="45"/>
      <c r="G9" s="189"/>
      <c r="H9" s="45"/>
      <c r="I9" s="45">
        <v>4</v>
      </c>
      <c r="J9" s="189">
        <v>16</v>
      </c>
      <c r="K9" s="45">
        <v>8</v>
      </c>
      <c r="L9" s="45"/>
      <c r="M9" s="189"/>
      <c r="N9" s="45"/>
      <c r="O9" s="45"/>
      <c r="P9" s="189"/>
      <c r="Q9" s="45"/>
      <c r="R9" s="45"/>
      <c r="S9" s="189"/>
      <c r="T9" s="45"/>
      <c r="U9" s="45"/>
      <c r="V9" s="189"/>
      <c r="W9" s="45"/>
      <c r="X9" s="45"/>
      <c r="Y9" s="189"/>
      <c r="Z9" s="45"/>
      <c r="AA9" s="45"/>
      <c r="AB9" s="189"/>
      <c r="AC9" s="45"/>
      <c r="AD9" s="45"/>
      <c r="AE9" s="189"/>
      <c r="AF9" s="45"/>
      <c r="AG9" s="45"/>
      <c r="AH9" s="189"/>
      <c r="AI9" s="45"/>
      <c r="AJ9" s="45"/>
      <c r="AK9" s="189"/>
      <c r="AL9" s="45"/>
      <c r="AM9" s="45"/>
      <c r="AN9" s="46">
        <f>SUM(D9:AM9)</f>
        <v>28</v>
      </c>
    </row>
    <row r="10" spans="2:63" ht="20.100000000000001" customHeight="1" x14ac:dyDescent="0.15">
      <c r="B10" s="331" t="s">
        <v>360</v>
      </c>
      <c r="C10" s="332"/>
      <c r="D10" s="189"/>
      <c r="E10" s="45"/>
      <c r="F10" s="45"/>
      <c r="G10" s="189"/>
      <c r="H10" s="45"/>
      <c r="I10" s="45">
        <v>2</v>
      </c>
      <c r="J10" s="189"/>
      <c r="K10" s="45"/>
      <c r="L10" s="45">
        <v>2</v>
      </c>
      <c r="M10" s="189"/>
      <c r="N10" s="45"/>
      <c r="O10" s="45"/>
      <c r="P10" s="189"/>
      <c r="Q10" s="45"/>
      <c r="R10" s="45">
        <v>2</v>
      </c>
      <c r="S10" s="189"/>
      <c r="T10" s="45"/>
      <c r="U10" s="45"/>
      <c r="V10" s="189"/>
      <c r="W10" s="45"/>
      <c r="X10" s="45"/>
      <c r="Y10" s="189"/>
      <c r="Z10" s="45"/>
      <c r="AA10" s="45"/>
      <c r="AB10" s="189"/>
      <c r="AC10" s="45"/>
      <c r="AD10" s="45"/>
      <c r="AE10" s="189"/>
      <c r="AF10" s="45"/>
      <c r="AG10" s="45">
        <v>2</v>
      </c>
      <c r="AH10" s="189"/>
      <c r="AI10" s="45"/>
      <c r="AJ10" s="45"/>
      <c r="AK10" s="189"/>
      <c r="AL10" s="45"/>
      <c r="AM10" s="45"/>
      <c r="AN10" s="46">
        <f t="shared" ref="AN10:AN34" si="0">SUM(D10:AM10)</f>
        <v>8</v>
      </c>
    </row>
    <row r="11" spans="2:63" ht="20.100000000000001" customHeight="1" x14ac:dyDescent="0.15">
      <c r="B11" s="331" t="s">
        <v>361</v>
      </c>
      <c r="C11" s="332"/>
      <c r="D11" s="189"/>
      <c r="E11" s="45"/>
      <c r="F11" s="45"/>
      <c r="G11" s="189"/>
      <c r="H11" s="45"/>
      <c r="I11" s="45"/>
      <c r="J11" s="189">
        <v>2</v>
      </c>
      <c r="K11" s="45"/>
      <c r="L11" s="524"/>
      <c r="M11" s="525"/>
      <c r="N11" s="524"/>
      <c r="O11" s="524"/>
      <c r="P11" s="525"/>
      <c r="Q11" s="524">
        <v>2</v>
      </c>
      <c r="R11" s="524"/>
      <c r="S11" s="525">
        <v>2</v>
      </c>
      <c r="T11" s="524">
        <v>2</v>
      </c>
      <c r="U11" s="524"/>
      <c r="V11" s="525"/>
      <c r="W11" s="524">
        <v>2</v>
      </c>
      <c r="X11" s="524"/>
      <c r="Y11" s="525">
        <v>2</v>
      </c>
      <c r="Z11" s="524"/>
      <c r="AA11" s="524"/>
      <c r="AB11" s="525">
        <v>2</v>
      </c>
      <c r="AC11" s="524"/>
      <c r="AD11" s="524">
        <v>2</v>
      </c>
      <c r="AE11" s="189"/>
      <c r="AF11" s="45"/>
      <c r="AG11" s="45"/>
      <c r="AH11" s="189"/>
      <c r="AI11" s="45"/>
      <c r="AJ11" s="45"/>
      <c r="AK11" s="189"/>
      <c r="AL11" s="45"/>
      <c r="AM11" s="45"/>
      <c r="AN11" s="46">
        <f t="shared" si="0"/>
        <v>16</v>
      </c>
    </row>
    <row r="12" spans="2:63" ht="20.100000000000001" customHeight="1" x14ac:dyDescent="0.15">
      <c r="B12" s="331" t="s">
        <v>362</v>
      </c>
      <c r="C12" s="332"/>
      <c r="D12" s="189"/>
      <c r="E12" s="45"/>
      <c r="F12" s="45"/>
      <c r="G12" s="189"/>
      <c r="H12" s="45"/>
      <c r="I12" s="45"/>
      <c r="J12" s="189"/>
      <c r="K12" s="45"/>
      <c r="L12" s="45"/>
      <c r="M12" s="189"/>
      <c r="N12" s="45"/>
      <c r="O12" s="45"/>
      <c r="P12" s="189"/>
      <c r="Q12" s="45"/>
      <c r="R12" s="45"/>
      <c r="S12" s="189"/>
      <c r="T12" s="45"/>
      <c r="U12" s="45"/>
      <c r="V12" s="189"/>
      <c r="W12" s="45"/>
      <c r="X12" s="45">
        <v>7</v>
      </c>
      <c r="Y12" s="189">
        <v>10</v>
      </c>
      <c r="Z12" s="45"/>
      <c r="AA12" s="45"/>
      <c r="AB12" s="189">
        <v>7</v>
      </c>
      <c r="AC12" s="45">
        <v>10</v>
      </c>
      <c r="AD12" s="45"/>
      <c r="AE12" s="189"/>
      <c r="AF12" s="45"/>
      <c r="AG12" s="45"/>
      <c r="AH12" s="189"/>
      <c r="AI12" s="45"/>
      <c r="AJ12" s="45"/>
      <c r="AK12" s="189"/>
      <c r="AL12" s="45"/>
      <c r="AM12" s="45"/>
      <c r="AN12" s="46">
        <f t="shared" si="0"/>
        <v>34</v>
      </c>
    </row>
    <row r="13" spans="2:63" ht="20.100000000000001" customHeight="1" x14ac:dyDescent="0.15">
      <c r="B13" s="331" t="s">
        <v>363</v>
      </c>
      <c r="C13" s="332"/>
      <c r="D13" s="189"/>
      <c r="E13" s="45"/>
      <c r="F13" s="45"/>
      <c r="G13" s="189"/>
      <c r="H13" s="45"/>
      <c r="I13" s="45"/>
      <c r="J13" s="189"/>
      <c r="K13" s="45"/>
      <c r="L13" s="45"/>
      <c r="M13" s="189"/>
      <c r="N13" s="45"/>
      <c r="O13" s="45"/>
      <c r="P13" s="189"/>
      <c r="Q13" s="45"/>
      <c r="R13" s="45"/>
      <c r="S13" s="189"/>
      <c r="T13" s="45"/>
      <c r="U13" s="45"/>
      <c r="V13" s="189"/>
      <c r="W13" s="45"/>
      <c r="X13" s="45"/>
      <c r="Y13" s="189"/>
      <c r="Z13" s="45">
        <v>4</v>
      </c>
      <c r="AA13" s="45">
        <v>4</v>
      </c>
      <c r="AB13" s="189"/>
      <c r="AC13" s="45"/>
      <c r="AD13" s="45"/>
      <c r="AE13" s="189"/>
      <c r="AF13" s="45"/>
      <c r="AG13" s="45"/>
      <c r="AH13" s="189"/>
      <c r="AI13" s="45"/>
      <c r="AJ13" s="45"/>
      <c r="AK13" s="189"/>
      <c r="AL13" s="45"/>
      <c r="AM13" s="45"/>
      <c r="AN13" s="46">
        <f t="shared" si="0"/>
        <v>8</v>
      </c>
    </row>
    <row r="14" spans="2:63" ht="20.100000000000001" customHeight="1" x14ac:dyDescent="0.15">
      <c r="B14" s="331" t="s">
        <v>364</v>
      </c>
      <c r="C14" s="332"/>
      <c r="D14" s="189"/>
      <c r="E14" s="45"/>
      <c r="F14" s="45"/>
      <c r="G14" s="189"/>
      <c r="H14" s="45"/>
      <c r="I14" s="45">
        <v>4</v>
      </c>
      <c r="J14" s="189"/>
      <c r="K14" s="45"/>
      <c r="L14" s="45">
        <v>8</v>
      </c>
      <c r="M14" s="189"/>
      <c r="N14" s="45"/>
      <c r="O14" s="45"/>
      <c r="P14" s="189"/>
      <c r="Q14" s="45"/>
      <c r="R14" s="45"/>
      <c r="S14" s="189"/>
      <c r="T14" s="45"/>
      <c r="U14" s="45"/>
      <c r="V14" s="189"/>
      <c r="W14" s="45"/>
      <c r="X14" s="45"/>
      <c r="Y14" s="189"/>
      <c r="Z14" s="45"/>
      <c r="AA14" s="45"/>
      <c r="AB14" s="189"/>
      <c r="AC14" s="45"/>
      <c r="AD14" s="45"/>
      <c r="AE14" s="189"/>
      <c r="AF14" s="45"/>
      <c r="AG14" s="45"/>
      <c r="AH14" s="189"/>
      <c r="AI14" s="45"/>
      <c r="AJ14" s="45"/>
      <c r="AK14" s="189"/>
      <c r="AL14" s="45"/>
      <c r="AM14" s="45"/>
      <c r="AN14" s="46">
        <f t="shared" si="0"/>
        <v>12</v>
      </c>
    </row>
    <row r="15" spans="2:63" ht="20.100000000000001" customHeight="1" x14ac:dyDescent="0.15">
      <c r="B15" s="331" t="s">
        <v>365</v>
      </c>
      <c r="C15" s="332"/>
      <c r="D15" s="189"/>
      <c r="E15" s="45"/>
      <c r="F15" s="45"/>
      <c r="G15" s="189"/>
      <c r="H15" s="45"/>
      <c r="I15" s="45"/>
      <c r="J15" s="189"/>
      <c r="K15" s="45"/>
      <c r="L15" s="45">
        <v>2</v>
      </c>
      <c r="M15" s="189"/>
      <c r="N15" s="45"/>
      <c r="O15" s="45"/>
      <c r="P15" s="189"/>
      <c r="Q15" s="45">
        <v>2</v>
      </c>
      <c r="R15" s="45"/>
      <c r="S15" s="189"/>
      <c r="T15" s="45"/>
      <c r="U15" s="45"/>
      <c r="V15" s="189"/>
      <c r="W15" s="45">
        <v>2</v>
      </c>
      <c r="X15" s="45"/>
      <c r="Y15" s="189"/>
      <c r="Z15" s="45"/>
      <c r="AA15" s="45"/>
      <c r="AB15" s="189"/>
      <c r="AC15" s="45"/>
      <c r="AD15" s="45">
        <v>2</v>
      </c>
      <c r="AE15" s="189"/>
      <c r="AF15" s="45"/>
      <c r="AG15" s="45"/>
      <c r="AH15" s="189"/>
      <c r="AI15" s="45"/>
      <c r="AJ15" s="45"/>
      <c r="AK15" s="189"/>
      <c r="AL15" s="45"/>
      <c r="AM15" s="45"/>
      <c r="AN15" s="46">
        <f t="shared" si="0"/>
        <v>8</v>
      </c>
    </row>
    <row r="16" spans="2:63" ht="20.100000000000001" customHeight="1" x14ac:dyDescent="0.15">
      <c r="B16" s="331" t="s">
        <v>366</v>
      </c>
      <c r="C16" s="332"/>
      <c r="D16" s="189"/>
      <c r="E16" s="45"/>
      <c r="F16" s="45"/>
      <c r="G16" s="189"/>
      <c r="H16" s="45"/>
      <c r="I16" s="45"/>
      <c r="J16" s="189"/>
      <c r="K16" s="45"/>
      <c r="L16" s="45"/>
      <c r="M16" s="189"/>
      <c r="N16" s="45"/>
      <c r="O16" s="45"/>
      <c r="P16" s="189"/>
      <c r="Q16" s="45"/>
      <c r="R16" s="45"/>
      <c r="S16" s="189"/>
      <c r="T16" s="45"/>
      <c r="U16" s="45"/>
      <c r="V16" s="189"/>
      <c r="W16" s="45"/>
      <c r="X16" s="45"/>
      <c r="Y16" s="189"/>
      <c r="Z16" s="45"/>
      <c r="AA16" s="45"/>
      <c r="AB16" s="189"/>
      <c r="AC16" s="45"/>
      <c r="AD16" s="45"/>
      <c r="AE16" s="189">
        <v>20</v>
      </c>
      <c r="AF16" s="45">
        <v>40</v>
      </c>
      <c r="AG16" s="45">
        <v>10</v>
      </c>
      <c r="AH16" s="189"/>
      <c r="AI16" s="45"/>
      <c r="AJ16" s="45"/>
      <c r="AK16" s="189"/>
      <c r="AL16" s="45"/>
      <c r="AM16" s="45"/>
      <c r="AN16" s="46">
        <f t="shared" si="0"/>
        <v>70</v>
      </c>
    </row>
    <row r="17" spans="2:40" ht="20.100000000000001" customHeight="1" x14ac:dyDescent="0.15">
      <c r="B17" s="331" t="s">
        <v>367</v>
      </c>
      <c r="C17" s="332"/>
      <c r="D17" s="189"/>
      <c r="E17" s="45"/>
      <c r="F17" s="45"/>
      <c r="G17" s="189"/>
      <c r="H17" s="45"/>
      <c r="I17" s="45"/>
      <c r="J17" s="189"/>
      <c r="K17" s="45"/>
      <c r="L17" s="45"/>
      <c r="M17" s="189"/>
      <c r="N17" s="45"/>
      <c r="O17" s="45"/>
      <c r="P17" s="189"/>
      <c r="Q17" s="45"/>
      <c r="R17" s="45"/>
      <c r="S17" s="189"/>
      <c r="T17" s="45"/>
      <c r="U17" s="45"/>
      <c r="V17" s="189"/>
      <c r="W17" s="45"/>
      <c r="X17" s="45"/>
      <c r="Y17" s="189"/>
      <c r="Z17" s="45"/>
      <c r="AA17" s="45"/>
      <c r="AB17" s="189"/>
      <c r="AC17" s="45"/>
      <c r="AD17" s="45"/>
      <c r="AE17" s="189">
        <v>2</v>
      </c>
      <c r="AF17" s="45">
        <v>6</v>
      </c>
      <c r="AG17" s="45">
        <v>2</v>
      </c>
      <c r="AH17" s="189"/>
      <c r="AI17" s="45"/>
      <c r="AJ17" s="45"/>
      <c r="AK17" s="189"/>
      <c r="AL17" s="45"/>
      <c r="AM17" s="45"/>
      <c r="AN17" s="46">
        <f t="shared" si="0"/>
        <v>10</v>
      </c>
    </row>
    <row r="18" spans="2:40" ht="20.100000000000001" customHeight="1" x14ac:dyDescent="0.15">
      <c r="B18" s="333" t="s">
        <v>368</v>
      </c>
      <c r="C18" s="334"/>
      <c r="D18" s="189"/>
      <c r="E18" s="45"/>
      <c r="F18" s="45"/>
      <c r="G18" s="189"/>
      <c r="H18" s="45"/>
      <c r="I18" s="45"/>
      <c r="J18" s="189"/>
      <c r="K18" s="45"/>
      <c r="L18" s="45"/>
      <c r="M18" s="189"/>
      <c r="N18" s="45">
        <v>1</v>
      </c>
      <c r="O18" s="45"/>
      <c r="P18" s="189">
        <v>3</v>
      </c>
      <c r="Q18" s="45"/>
      <c r="R18" s="45">
        <v>1</v>
      </c>
      <c r="S18" s="189"/>
      <c r="T18" s="45">
        <v>3</v>
      </c>
      <c r="U18" s="45"/>
      <c r="V18" s="189"/>
      <c r="W18" s="45"/>
      <c r="X18" s="45">
        <v>1</v>
      </c>
      <c r="Y18" s="189"/>
      <c r="Z18" s="45"/>
      <c r="AA18" s="45">
        <v>1</v>
      </c>
      <c r="AB18" s="189"/>
      <c r="AC18" s="45"/>
      <c r="AD18" s="45"/>
      <c r="AE18" s="189"/>
      <c r="AF18" s="45">
        <v>1</v>
      </c>
      <c r="AG18" s="45"/>
      <c r="AH18" s="189"/>
      <c r="AI18" s="45"/>
      <c r="AJ18" s="45"/>
      <c r="AK18" s="189"/>
      <c r="AL18" s="45"/>
      <c r="AM18" s="45"/>
      <c r="AN18" s="46">
        <f t="shared" si="0"/>
        <v>11</v>
      </c>
    </row>
    <row r="19" spans="2:40" ht="20.100000000000001" customHeight="1" x14ac:dyDescent="0.15">
      <c r="B19" s="1044" t="s">
        <v>369</v>
      </c>
      <c r="C19" s="1045"/>
      <c r="D19" s="189"/>
      <c r="E19" s="45"/>
      <c r="F19" s="45"/>
      <c r="G19" s="189"/>
      <c r="H19" s="45"/>
      <c r="I19" s="45"/>
      <c r="J19" s="189"/>
      <c r="K19" s="45"/>
      <c r="L19" s="45"/>
      <c r="M19" s="189"/>
      <c r="N19" s="45"/>
      <c r="O19" s="45"/>
      <c r="P19" s="189"/>
      <c r="Q19" s="45"/>
      <c r="R19" s="45"/>
      <c r="S19" s="189"/>
      <c r="T19" s="45"/>
      <c r="U19" s="45"/>
      <c r="V19" s="189"/>
      <c r="W19" s="45"/>
      <c r="X19" s="45"/>
      <c r="Y19" s="189"/>
      <c r="Z19" s="45"/>
      <c r="AA19" s="45"/>
      <c r="AB19" s="189"/>
      <c r="AC19" s="45"/>
      <c r="AD19" s="45"/>
      <c r="AE19" s="189"/>
      <c r="AF19" s="45"/>
      <c r="AG19" s="45"/>
      <c r="AH19" s="189"/>
      <c r="AI19" s="45"/>
      <c r="AJ19" s="45"/>
      <c r="AK19" s="189"/>
      <c r="AL19" s="45"/>
      <c r="AM19" s="45"/>
      <c r="AN19" s="46">
        <f t="shared" si="0"/>
        <v>0</v>
      </c>
    </row>
    <row r="20" spans="2:40" ht="20.100000000000001" customHeight="1" x14ac:dyDescent="0.15">
      <c r="B20" s="1044" t="s">
        <v>369</v>
      </c>
      <c r="C20" s="1045"/>
      <c r="D20" s="189"/>
      <c r="E20" s="45"/>
      <c r="F20" s="45"/>
      <c r="G20" s="189"/>
      <c r="H20" s="45"/>
      <c r="I20" s="45"/>
      <c r="J20" s="189"/>
      <c r="K20" s="45"/>
      <c r="L20" s="45"/>
      <c r="M20" s="189"/>
      <c r="N20" s="45"/>
      <c r="O20" s="45"/>
      <c r="P20" s="189"/>
      <c r="Q20" s="45"/>
      <c r="R20" s="45"/>
      <c r="S20" s="189"/>
      <c r="T20" s="45"/>
      <c r="U20" s="45"/>
      <c r="V20" s="189"/>
      <c r="W20" s="45"/>
      <c r="X20" s="45"/>
      <c r="Y20" s="189"/>
      <c r="Z20" s="45"/>
      <c r="AA20" s="45"/>
      <c r="AB20" s="189"/>
      <c r="AC20" s="45"/>
      <c r="AD20" s="45"/>
      <c r="AE20" s="189"/>
      <c r="AF20" s="45"/>
      <c r="AG20" s="45"/>
      <c r="AH20" s="189"/>
      <c r="AI20" s="45"/>
      <c r="AJ20" s="45"/>
      <c r="AK20" s="189"/>
      <c r="AL20" s="45"/>
      <c r="AM20" s="45"/>
      <c r="AN20" s="46">
        <f t="shared" si="0"/>
        <v>0</v>
      </c>
    </row>
    <row r="21" spans="2:40" ht="20.100000000000001" customHeight="1" x14ac:dyDescent="0.15">
      <c r="B21" s="1044" t="s">
        <v>369</v>
      </c>
      <c r="C21" s="1045"/>
      <c r="D21" s="189"/>
      <c r="E21" s="45"/>
      <c r="F21" s="45"/>
      <c r="G21" s="189"/>
      <c r="H21" s="45"/>
      <c r="I21" s="45"/>
      <c r="J21" s="189"/>
      <c r="K21" s="45"/>
      <c r="L21" s="45"/>
      <c r="M21" s="189"/>
      <c r="N21" s="45"/>
      <c r="O21" s="45"/>
      <c r="P21" s="189"/>
      <c r="Q21" s="45"/>
      <c r="R21" s="45"/>
      <c r="S21" s="189"/>
      <c r="T21" s="45"/>
      <c r="U21" s="45"/>
      <c r="V21" s="189"/>
      <c r="W21" s="45"/>
      <c r="X21" s="45"/>
      <c r="Y21" s="189"/>
      <c r="Z21" s="45"/>
      <c r="AA21" s="45"/>
      <c r="AB21" s="189"/>
      <c r="AC21" s="45"/>
      <c r="AD21" s="45"/>
      <c r="AE21" s="189"/>
      <c r="AF21" s="45"/>
      <c r="AG21" s="45"/>
      <c r="AH21" s="189"/>
      <c r="AI21" s="45"/>
      <c r="AJ21" s="45"/>
      <c r="AK21" s="189"/>
      <c r="AL21" s="45"/>
      <c r="AM21" s="45"/>
      <c r="AN21" s="46">
        <f t="shared" si="0"/>
        <v>0</v>
      </c>
    </row>
    <row r="22" spans="2:40" ht="20.100000000000001" customHeight="1" x14ac:dyDescent="0.15">
      <c r="B22" s="1044" t="s">
        <v>369</v>
      </c>
      <c r="C22" s="1045"/>
      <c r="D22" s="189"/>
      <c r="E22" s="45"/>
      <c r="F22" s="45"/>
      <c r="G22" s="189"/>
      <c r="H22" s="45"/>
      <c r="I22" s="45"/>
      <c r="J22" s="189"/>
      <c r="K22" s="45"/>
      <c r="L22" s="45"/>
      <c r="M22" s="189"/>
      <c r="N22" s="45"/>
      <c r="O22" s="45"/>
      <c r="P22" s="189"/>
      <c r="Q22" s="45"/>
      <c r="R22" s="45"/>
      <c r="S22" s="189"/>
      <c r="T22" s="45"/>
      <c r="U22" s="45"/>
      <c r="V22" s="189"/>
      <c r="W22" s="45"/>
      <c r="X22" s="45"/>
      <c r="Y22" s="189"/>
      <c r="Z22" s="45"/>
      <c r="AA22" s="45"/>
      <c r="AB22" s="189"/>
      <c r="AC22" s="45"/>
      <c r="AD22" s="45"/>
      <c r="AE22" s="189"/>
      <c r="AF22" s="45"/>
      <c r="AG22" s="45"/>
      <c r="AH22" s="189"/>
      <c r="AI22" s="45"/>
      <c r="AJ22" s="45"/>
      <c r="AK22" s="189"/>
      <c r="AL22" s="45"/>
      <c r="AM22" s="45"/>
      <c r="AN22" s="46">
        <f t="shared" si="0"/>
        <v>0</v>
      </c>
    </row>
    <row r="23" spans="2:40" ht="20.100000000000001" customHeight="1" x14ac:dyDescent="0.15">
      <c r="B23" s="1044" t="s">
        <v>369</v>
      </c>
      <c r="C23" s="1045"/>
      <c r="D23" s="189"/>
      <c r="E23" s="45"/>
      <c r="F23" s="45"/>
      <c r="G23" s="189"/>
      <c r="H23" s="45"/>
      <c r="I23" s="45"/>
      <c r="J23" s="189"/>
      <c r="K23" s="45"/>
      <c r="L23" s="45"/>
      <c r="M23" s="189"/>
      <c r="N23" s="45"/>
      <c r="O23" s="45"/>
      <c r="P23" s="189"/>
      <c r="Q23" s="45"/>
      <c r="R23" s="45"/>
      <c r="S23" s="189"/>
      <c r="T23" s="45"/>
      <c r="U23" s="45"/>
      <c r="V23" s="189"/>
      <c r="W23" s="45"/>
      <c r="X23" s="45"/>
      <c r="Y23" s="189"/>
      <c r="Z23" s="45"/>
      <c r="AA23" s="45"/>
      <c r="AB23" s="189"/>
      <c r="AC23" s="45"/>
      <c r="AD23" s="45"/>
      <c r="AE23" s="189"/>
      <c r="AF23" s="45"/>
      <c r="AG23" s="45"/>
      <c r="AH23" s="189"/>
      <c r="AI23" s="45"/>
      <c r="AJ23" s="45"/>
      <c r="AK23" s="189"/>
      <c r="AL23" s="45"/>
      <c r="AM23" s="45"/>
      <c r="AN23" s="46">
        <f t="shared" si="0"/>
        <v>0</v>
      </c>
    </row>
    <row r="24" spans="2:40" ht="20.100000000000001" customHeight="1" x14ac:dyDescent="0.15">
      <c r="B24" s="1044" t="s">
        <v>369</v>
      </c>
      <c r="C24" s="1045"/>
      <c r="D24" s="189"/>
      <c r="E24" s="45"/>
      <c r="F24" s="45"/>
      <c r="G24" s="189"/>
      <c r="H24" s="45"/>
      <c r="I24" s="45"/>
      <c r="J24" s="189"/>
      <c r="K24" s="45"/>
      <c r="L24" s="45"/>
      <c r="M24" s="189"/>
      <c r="N24" s="45"/>
      <c r="O24" s="45"/>
      <c r="P24" s="189"/>
      <c r="Q24" s="45"/>
      <c r="R24" s="45"/>
      <c r="S24" s="189"/>
      <c r="T24" s="45"/>
      <c r="U24" s="45"/>
      <c r="V24" s="189"/>
      <c r="W24" s="45"/>
      <c r="X24" s="45"/>
      <c r="Y24" s="189"/>
      <c r="Z24" s="45"/>
      <c r="AA24" s="45"/>
      <c r="AB24" s="189"/>
      <c r="AC24" s="45"/>
      <c r="AD24" s="45"/>
      <c r="AE24" s="189"/>
      <c r="AF24" s="45"/>
      <c r="AG24" s="45"/>
      <c r="AH24" s="189"/>
      <c r="AI24" s="45"/>
      <c r="AJ24" s="45"/>
      <c r="AK24" s="189"/>
      <c r="AL24" s="45"/>
      <c r="AM24" s="45"/>
      <c r="AN24" s="46">
        <f t="shared" si="0"/>
        <v>0</v>
      </c>
    </row>
    <row r="25" spans="2:40" ht="20.100000000000001" customHeight="1" x14ac:dyDescent="0.15">
      <c r="B25" s="1044" t="s">
        <v>369</v>
      </c>
      <c r="C25" s="1045"/>
      <c r="D25" s="189"/>
      <c r="E25" s="45"/>
      <c r="F25" s="45"/>
      <c r="G25" s="189"/>
      <c r="H25" s="45"/>
      <c r="I25" s="45"/>
      <c r="J25" s="189"/>
      <c r="K25" s="45"/>
      <c r="L25" s="45"/>
      <c r="M25" s="189"/>
      <c r="N25" s="45"/>
      <c r="O25" s="45"/>
      <c r="P25" s="189"/>
      <c r="Q25" s="45"/>
      <c r="R25" s="45"/>
      <c r="S25" s="189"/>
      <c r="T25" s="45"/>
      <c r="U25" s="45"/>
      <c r="V25" s="189"/>
      <c r="W25" s="45"/>
      <c r="X25" s="45"/>
      <c r="Y25" s="189"/>
      <c r="Z25" s="45"/>
      <c r="AA25" s="45"/>
      <c r="AB25" s="189"/>
      <c r="AC25" s="45"/>
      <c r="AD25" s="45"/>
      <c r="AE25" s="189"/>
      <c r="AF25" s="45"/>
      <c r="AG25" s="45"/>
      <c r="AH25" s="189"/>
      <c r="AI25" s="45"/>
      <c r="AJ25" s="45"/>
      <c r="AK25" s="189"/>
      <c r="AL25" s="45"/>
      <c r="AM25" s="45"/>
      <c r="AN25" s="46">
        <f t="shared" si="0"/>
        <v>0</v>
      </c>
    </row>
    <row r="26" spans="2:40" ht="20.100000000000001" customHeight="1" x14ac:dyDescent="0.15">
      <c r="B26" s="1044" t="s">
        <v>369</v>
      </c>
      <c r="C26" s="1045"/>
      <c r="D26" s="189"/>
      <c r="E26" s="45"/>
      <c r="F26" s="45"/>
      <c r="G26" s="189"/>
      <c r="H26" s="45"/>
      <c r="I26" s="45"/>
      <c r="J26" s="189"/>
      <c r="K26" s="45"/>
      <c r="L26" s="45"/>
      <c r="M26" s="189"/>
      <c r="N26" s="45"/>
      <c r="O26" s="45"/>
      <c r="P26" s="189"/>
      <c r="Q26" s="45"/>
      <c r="R26" s="45"/>
      <c r="S26" s="189"/>
      <c r="T26" s="45"/>
      <c r="U26" s="45"/>
      <c r="V26" s="189"/>
      <c r="W26" s="45"/>
      <c r="X26" s="45"/>
      <c r="Y26" s="189"/>
      <c r="Z26" s="45"/>
      <c r="AA26" s="45"/>
      <c r="AB26" s="189"/>
      <c r="AC26" s="45"/>
      <c r="AD26" s="45"/>
      <c r="AE26" s="189"/>
      <c r="AF26" s="45"/>
      <c r="AG26" s="45"/>
      <c r="AH26" s="189"/>
      <c r="AI26" s="45"/>
      <c r="AJ26" s="45"/>
      <c r="AK26" s="189"/>
      <c r="AL26" s="45"/>
      <c r="AM26" s="45"/>
      <c r="AN26" s="46">
        <f t="shared" si="0"/>
        <v>0</v>
      </c>
    </row>
    <row r="27" spans="2:40" ht="20.100000000000001" customHeight="1" x14ac:dyDescent="0.15">
      <c r="B27" s="1044" t="s">
        <v>369</v>
      </c>
      <c r="C27" s="1045"/>
      <c r="D27" s="189"/>
      <c r="E27" s="45"/>
      <c r="F27" s="45"/>
      <c r="G27" s="189"/>
      <c r="H27" s="45"/>
      <c r="I27" s="45"/>
      <c r="J27" s="189"/>
      <c r="K27" s="45"/>
      <c r="L27" s="45"/>
      <c r="M27" s="189"/>
      <c r="N27" s="45"/>
      <c r="O27" s="45"/>
      <c r="P27" s="189"/>
      <c r="Q27" s="45"/>
      <c r="R27" s="45"/>
      <c r="S27" s="189"/>
      <c r="T27" s="45"/>
      <c r="U27" s="45"/>
      <c r="V27" s="189"/>
      <c r="W27" s="45"/>
      <c r="X27" s="45"/>
      <c r="Y27" s="189"/>
      <c r="Z27" s="45"/>
      <c r="AA27" s="45"/>
      <c r="AB27" s="189"/>
      <c r="AC27" s="45"/>
      <c r="AD27" s="45"/>
      <c r="AE27" s="189"/>
      <c r="AF27" s="45"/>
      <c r="AG27" s="45"/>
      <c r="AH27" s="189"/>
      <c r="AI27" s="45"/>
      <c r="AJ27" s="45"/>
      <c r="AK27" s="189"/>
      <c r="AL27" s="45"/>
      <c r="AM27" s="45"/>
      <c r="AN27" s="46">
        <f t="shared" si="0"/>
        <v>0</v>
      </c>
    </row>
    <row r="28" spans="2:40" ht="20.100000000000001" customHeight="1" x14ac:dyDescent="0.15">
      <c r="B28" s="1044" t="s">
        <v>369</v>
      </c>
      <c r="C28" s="1045"/>
      <c r="D28" s="189"/>
      <c r="E28" s="45"/>
      <c r="F28" s="45"/>
      <c r="G28" s="189"/>
      <c r="H28" s="45"/>
      <c r="I28" s="45"/>
      <c r="J28" s="189"/>
      <c r="K28" s="45"/>
      <c r="L28" s="45"/>
      <c r="M28" s="189"/>
      <c r="N28" s="45"/>
      <c r="O28" s="45"/>
      <c r="P28" s="189"/>
      <c r="Q28" s="45"/>
      <c r="R28" s="45"/>
      <c r="S28" s="189"/>
      <c r="T28" s="45"/>
      <c r="U28" s="45"/>
      <c r="V28" s="189"/>
      <c r="W28" s="45"/>
      <c r="X28" s="45"/>
      <c r="Y28" s="189"/>
      <c r="Z28" s="45"/>
      <c r="AA28" s="45"/>
      <c r="AB28" s="189"/>
      <c r="AC28" s="45"/>
      <c r="AD28" s="45"/>
      <c r="AE28" s="189"/>
      <c r="AF28" s="45"/>
      <c r="AG28" s="45"/>
      <c r="AH28" s="189"/>
      <c r="AI28" s="45"/>
      <c r="AJ28" s="45"/>
      <c r="AK28" s="189"/>
      <c r="AL28" s="45"/>
      <c r="AM28" s="45"/>
      <c r="AN28" s="46">
        <f t="shared" si="0"/>
        <v>0</v>
      </c>
    </row>
    <row r="29" spans="2:40" ht="20.100000000000001" customHeight="1" x14ac:dyDescent="0.15">
      <c r="B29" s="1044" t="s">
        <v>369</v>
      </c>
      <c r="C29" s="1045"/>
      <c r="D29" s="189"/>
      <c r="E29" s="45"/>
      <c r="F29" s="45"/>
      <c r="G29" s="189"/>
      <c r="H29" s="45"/>
      <c r="I29" s="45"/>
      <c r="J29" s="189"/>
      <c r="K29" s="45"/>
      <c r="L29" s="45"/>
      <c r="M29" s="189"/>
      <c r="N29" s="45"/>
      <c r="O29" s="45"/>
      <c r="P29" s="189"/>
      <c r="Q29" s="45"/>
      <c r="R29" s="45"/>
      <c r="S29" s="189"/>
      <c r="T29" s="45"/>
      <c r="U29" s="45"/>
      <c r="V29" s="189"/>
      <c r="W29" s="45"/>
      <c r="X29" s="45"/>
      <c r="Y29" s="189"/>
      <c r="Z29" s="45"/>
      <c r="AA29" s="45"/>
      <c r="AB29" s="189"/>
      <c r="AC29" s="45"/>
      <c r="AD29" s="45"/>
      <c r="AE29" s="189"/>
      <c r="AF29" s="45"/>
      <c r="AG29" s="45"/>
      <c r="AH29" s="189"/>
      <c r="AI29" s="45"/>
      <c r="AJ29" s="45"/>
      <c r="AK29" s="189"/>
      <c r="AL29" s="45"/>
      <c r="AM29" s="45"/>
      <c r="AN29" s="46">
        <f t="shared" si="0"/>
        <v>0</v>
      </c>
    </row>
    <row r="30" spans="2:40" ht="20.100000000000001" customHeight="1" x14ac:dyDescent="0.15">
      <c r="B30" s="1044" t="s">
        <v>369</v>
      </c>
      <c r="C30" s="1045"/>
      <c r="D30" s="189"/>
      <c r="E30" s="45"/>
      <c r="F30" s="45"/>
      <c r="G30" s="189"/>
      <c r="H30" s="45"/>
      <c r="I30" s="45"/>
      <c r="J30" s="189"/>
      <c r="K30" s="45"/>
      <c r="L30" s="45"/>
      <c r="M30" s="189"/>
      <c r="N30" s="45"/>
      <c r="O30" s="45"/>
      <c r="P30" s="189"/>
      <c r="Q30" s="45"/>
      <c r="R30" s="45"/>
      <c r="S30" s="189"/>
      <c r="T30" s="45"/>
      <c r="U30" s="45"/>
      <c r="V30" s="189"/>
      <c r="W30" s="45"/>
      <c r="X30" s="45"/>
      <c r="Y30" s="189"/>
      <c r="Z30" s="45"/>
      <c r="AA30" s="45"/>
      <c r="AB30" s="189"/>
      <c r="AC30" s="45"/>
      <c r="AD30" s="45"/>
      <c r="AE30" s="189"/>
      <c r="AF30" s="45"/>
      <c r="AG30" s="45"/>
      <c r="AH30" s="189"/>
      <c r="AI30" s="45"/>
      <c r="AJ30" s="45"/>
      <c r="AK30" s="189"/>
      <c r="AL30" s="45"/>
      <c r="AM30" s="45"/>
      <c r="AN30" s="46">
        <f t="shared" si="0"/>
        <v>0</v>
      </c>
    </row>
    <row r="31" spans="2:40" ht="20.100000000000001" customHeight="1" x14ac:dyDescent="0.15">
      <c r="B31" s="1044" t="s">
        <v>369</v>
      </c>
      <c r="C31" s="1045"/>
      <c r="D31" s="189"/>
      <c r="E31" s="45"/>
      <c r="F31" s="45"/>
      <c r="G31" s="189"/>
      <c r="H31" s="45"/>
      <c r="I31" s="45"/>
      <c r="J31" s="189"/>
      <c r="K31" s="45"/>
      <c r="L31" s="45"/>
      <c r="M31" s="189"/>
      <c r="N31" s="45"/>
      <c r="O31" s="45"/>
      <c r="P31" s="189"/>
      <c r="Q31" s="45"/>
      <c r="R31" s="45"/>
      <c r="S31" s="189"/>
      <c r="T31" s="45"/>
      <c r="U31" s="45"/>
      <c r="V31" s="189"/>
      <c r="W31" s="45"/>
      <c r="X31" s="45"/>
      <c r="Y31" s="189"/>
      <c r="Z31" s="45"/>
      <c r="AA31" s="45"/>
      <c r="AB31" s="189"/>
      <c r="AC31" s="45"/>
      <c r="AD31" s="45"/>
      <c r="AE31" s="189"/>
      <c r="AF31" s="45"/>
      <c r="AG31" s="45"/>
      <c r="AH31" s="189"/>
      <c r="AI31" s="45"/>
      <c r="AJ31" s="45"/>
      <c r="AK31" s="189"/>
      <c r="AL31" s="45"/>
      <c r="AM31" s="45"/>
      <c r="AN31" s="46">
        <f t="shared" si="0"/>
        <v>0</v>
      </c>
    </row>
    <row r="32" spans="2:40" ht="20.100000000000001" customHeight="1" x14ac:dyDescent="0.15">
      <c r="B32" s="1044" t="s">
        <v>369</v>
      </c>
      <c r="C32" s="1045"/>
      <c r="D32" s="189"/>
      <c r="E32" s="45"/>
      <c r="F32" s="45"/>
      <c r="G32" s="189"/>
      <c r="H32" s="45"/>
      <c r="I32" s="45"/>
      <c r="J32" s="189"/>
      <c r="K32" s="45"/>
      <c r="L32" s="45"/>
      <c r="M32" s="189"/>
      <c r="N32" s="45"/>
      <c r="O32" s="45"/>
      <c r="P32" s="189"/>
      <c r="Q32" s="45"/>
      <c r="R32" s="45"/>
      <c r="S32" s="189"/>
      <c r="T32" s="45"/>
      <c r="U32" s="45"/>
      <c r="V32" s="189"/>
      <c r="W32" s="45"/>
      <c r="X32" s="45"/>
      <c r="Y32" s="189"/>
      <c r="Z32" s="45"/>
      <c r="AA32" s="45"/>
      <c r="AB32" s="189"/>
      <c r="AC32" s="45"/>
      <c r="AD32" s="45"/>
      <c r="AE32" s="189"/>
      <c r="AF32" s="45"/>
      <c r="AG32" s="45"/>
      <c r="AH32" s="189"/>
      <c r="AI32" s="45"/>
      <c r="AJ32" s="45"/>
      <c r="AK32" s="189"/>
      <c r="AL32" s="45"/>
      <c r="AM32" s="45"/>
      <c r="AN32" s="46">
        <f t="shared" si="0"/>
        <v>0</v>
      </c>
    </row>
    <row r="33" spans="2:40" ht="20.100000000000001" customHeight="1" x14ac:dyDescent="0.15">
      <c r="B33" s="1044" t="s">
        <v>369</v>
      </c>
      <c r="C33" s="1045"/>
      <c r="D33" s="189"/>
      <c r="E33" s="45"/>
      <c r="F33" s="45"/>
      <c r="G33" s="189"/>
      <c r="H33" s="45"/>
      <c r="I33" s="45"/>
      <c r="J33" s="189"/>
      <c r="K33" s="45"/>
      <c r="L33" s="45"/>
      <c r="M33" s="189"/>
      <c r="N33" s="45"/>
      <c r="O33" s="45"/>
      <c r="P33" s="189"/>
      <c r="Q33" s="45"/>
      <c r="R33" s="45"/>
      <c r="S33" s="189"/>
      <c r="T33" s="45"/>
      <c r="U33" s="45"/>
      <c r="V33" s="189"/>
      <c r="W33" s="45"/>
      <c r="X33" s="45"/>
      <c r="Y33" s="189"/>
      <c r="Z33" s="45"/>
      <c r="AA33" s="45"/>
      <c r="AB33" s="189"/>
      <c r="AC33" s="45"/>
      <c r="AD33" s="45"/>
      <c r="AE33" s="189"/>
      <c r="AF33" s="45"/>
      <c r="AG33" s="45"/>
      <c r="AH33" s="189"/>
      <c r="AI33" s="45"/>
      <c r="AJ33" s="45"/>
      <c r="AK33" s="189"/>
      <c r="AL33" s="45"/>
      <c r="AM33" s="45"/>
      <c r="AN33" s="46">
        <f t="shared" si="0"/>
        <v>0</v>
      </c>
    </row>
    <row r="34" spans="2:40" ht="20.100000000000001" customHeight="1" x14ac:dyDescent="0.15">
      <c r="B34" s="1059" t="s">
        <v>370</v>
      </c>
      <c r="C34" s="1060"/>
      <c r="D34" s="189">
        <f t="shared" ref="D34:AM34" si="1">SUM(D9:D33)</f>
        <v>0</v>
      </c>
      <c r="E34" s="47">
        <f t="shared" si="1"/>
        <v>0</v>
      </c>
      <c r="F34" s="335">
        <f t="shared" si="1"/>
        <v>0</v>
      </c>
      <c r="G34" s="189">
        <f t="shared" si="1"/>
        <v>0</v>
      </c>
      <c r="H34" s="47">
        <f t="shared" si="1"/>
        <v>0</v>
      </c>
      <c r="I34" s="335">
        <f t="shared" si="1"/>
        <v>10</v>
      </c>
      <c r="J34" s="189">
        <f t="shared" si="1"/>
        <v>18</v>
      </c>
      <c r="K34" s="47">
        <f t="shared" si="1"/>
        <v>8</v>
      </c>
      <c r="L34" s="335">
        <f t="shared" si="1"/>
        <v>12</v>
      </c>
      <c r="M34" s="189">
        <f t="shared" si="1"/>
        <v>0</v>
      </c>
      <c r="N34" s="47">
        <f t="shared" si="1"/>
        <v>1</v>
      </c>
      <c r="O34" s="335">
        <f t="shared" si="1"/>
        <v>0</v>
      </c>
      <c r="P34" s="189">
        <f t="shared" si="1"/>
        <v>3</v>
      </c>
      <c r="Q34" s="47">
        <f t="shared" si="1"/>
        <v>4</v>
      </c>
      <c r="R34" s="335">
        <f t="shared" si="1"/>
        <v>3</v>
      </c>
      <c r="S34" s="189">
        <f t="shared" si="1"/>
        <v>2</v>
      </c>
      <c r="T34" s="47">
        <f t="shared" si="1"/>
        <v>5</v>
      </c>
      <c r="U34" s="335">
        <f t="shared" si="1"/>
        <v>0</v>
      </c>
      <c r="V34" s="189">
        <f t="shared" si="1"/>
        <v>0</v>
      </c>
      <c r="W34" s="47">
        <f t="shared" si="1"/>
        <v>4</v>
      </c>
      <c r="X34" s="335">
        <f t="shared" si="1"/>
        <v>8</v>
      </c>
      <c r="Y34" s="189">
        <f t="shared" si="1"/>
        <v>12</v>
      </c>
      <c r="Z34" s="47">
        <f t="shared" si="1"/>
        <v>4</v>
      </c>
      <c r="AA34" s="335">
        <f t="shared" si="1"/>
        <v>5</v>
      </c>
      <c r="AB34" s="189">
        <f t="shared" si="1"/>
        <v>9</v>
      </c>
      <c r="AC34" s="47">
        <f t="shared" si="1"/>
        <v>10</v>
      </c>
      <c r="AD34" s="335">
        <f t="shared" si="1"/>
        <v>4</v>
      </c>
      <c r="AE34" s="189">
        <f t="shared" si="1"/>
        <v>22</v>
      </c>
      <c r="AF34" s="47">
        <f t="shared" si="1"/>
        <v>47</v>
      </c>
      <c r="AG34" s="335">
        <f t="shared" si="1"/>
        <v>14</v>
      </c>
      <c r="AH34" s="189">
        <f t="shared" si="1"/>
        <v>0</v>
      </c>
      <c r="AI34" s="47">
        <f t="shared" si="1"/>
        <v>0</v>
      </c>
      <c r="AJ34" s="335">
        <f t="shared" si="1"/>
        <v>0</v>
      </c>
      <c r="AK34" s="189">
        <f t="shared" si="1"/>
        <v>0</v>
      </c>
      <c r="AL34" s="47">
        <f t="shared" si="1"/>
        <v>0</v>
      </c>
      <c r="AM34" s="335">
        <f t="shared" si="1"/>
        <v>0</v>
      </c>
      <c r="AN34" s="46">
        <f t="shared" si="0"/>
        <v>205</v>
      </c>
    </row>
    <row r="35" spans="2:40" ht="20.100000000000001" customHeight="1" thickBot="1" x14ac:dyDescent="0.2">
      <c r="B35" s="1061" t="s">
        <v>80</v>
      </c>
      <c r="C35" s="1062"/>
      <c r="D35" s="48"/>
      <c r="E35" s="49">
        <f>SUM(D34:F34)</f>
        <v>0</v>
      </c>
      <c r="F35" s="49"/>
      <c r="G35" s="48"/>
      <c r="H35" s="49">
        <f>SUM(G34:I34)</f>
        <v>10</v>
      </c>
      <c r="I35" s="49"/>
      <c r="J35" s="48"/>
      <c r="K35" s="49">
        <f>SUM(J34:L34)</f>
        <v>38</v>
      </c>
      <c r="L35" s="49"/>
      <c r="M35" s="48"/>
      <c r="N35" s="49">
        <f>SUM(M34:O34)</f>
        <v>1</v>
      </c>
      <c r="O35" s="49"/>
      <c r="P35" s="48"/>
      <c r="Q35" s="49">
        <f>SUM(P34:R34)</f>
        <v>10</v>
      </c>
      <c r="R35" s="49"/>
      <c r="S35" s="48"/>
      <c r="T35" s="49">
        <f>SUM(S34:U34)</f>
        <v>7</v>
      </c>
      <c r="U35" s="49"/>
      <c r="V35" s="48"/>
      <c r="W35" s="49">
        <f>SUM(V34:X34)</f>
        <v>12</v>
      </c>
      <c r="X35" s="49"/>
      <c r="Y35" s="48"/>
      <c r="Z35" s="49">
        <f>SUM(Y34:AA34)</f>
        <v>21</v>
      </c>
      <c r="AA35" s="49"/>
      <c r="AB35" s="48"/>
      <c r="AC35" s="49">
        <f>SUM(AB34:AD34)</f>
        <v>23</v>
      </c>
      <c r="AD35" s="49"/>
      <c r="AE35" s="48"/>
      <c r="AF35" s="49">
        <f>SUM(AE34:AG34)</f>
        <v>83</v>
      </c>
      <c r="AG35" s="49"/>
      <c r="AH35" s="48"/>
      <c r="AI35" s="49">
        <f>SUM(AH34:AJ34)</f>
        <v>0</v>
      </c>
      <c r="AJ35" s="49"/>
      <c r="AK35" s="48"/>
      <c r="AL35" s="49">
        <f>SUM(AK34:AM34)</f>
        <v>0</v>
      </c>
      <c r="AM35" s="49"/>
      <c r="AN35" s="50">
        <f>SUM(AN9:AN33)</f>
        <v>205</v>
      </c>
    </row>
    <row r="36" spans="2:40" ht="9.9499999999999993" customHeight="1" x14ac:dyDescent="0.15"/>
    <row r="37" spans="2:40" ht="24.95" customHeight="1" x14ac:dyDescent="0.15">
      <c r="B37" s="2" t="s">
        <v>167</v>
      </c>
    </row>
    <row r="38" spans="2:40" ht="9.9499999999999993" customHeight="1" thickBot="1" x14ac:dyDescent="0.2"/>
    <row r="39" spans="2:40" ht="20.100000000000001" customHeight="1" thickBot="1" x14ac:dyDescent="0.2">
      <c r="B39" s="1" t="s">
        <v>164</v>
      </c>
      <c r="C39" s="493" t="e">
        <f>'４　経営収支'!#REF!</f>
        <v>#REF!</v>
      </c>
      <c r="D39" s="1" t="s">
        <v>661</v>
      </c>
    </row>
    <row r="40" spans="2:40" ht="9.9499999999999993" customHeight="1" thickBot="1" x14ac:dyDescent="0.2"/>
    <row r="41" spans="2:40" ht="20.100000000000001" customHeight="1" x14ac:dyDescent="0.15">
      <c r="B41" s="1049" t="s">
        <v>662</v>
      </c>
      <c r="C41" s="1050"/>
      <c r="D41" s="1046">
        <v>1</v>
      </c>
      <c r="E41" s="1047"/>
      <c r="F41" s="1048"/>
      <c r="G41" s="1046">
        <v>2</v>
      </c>
      <c r="H41" s="1047"/>
      <c r="I41" s="1048"/>
      <c r="J41" s="1046">
        <v>3</v>
      </c>
      <c r="K41" s="1047"/>
      <c r="L41" s="1048"/>
      <c r="M41" s="1046">
        <v>4</v>
      </c>
      <c r="N41" s="1047"/>
      <c r="O41" s="1048"/>
      <c r="P41" s="1046">
        <v>5</v>
      </c>
      <c r="Q41" s="1047"/>
      <c r="R41" s="1048"/>
      <c r="S41" s="1046">
        <v>6</v>
      </c>
      <c r="T41" s="1047"/>
      <c r="U41" s="1048"/>
      <c r="V41" s="1046">
        <v>7</v>
      </c>
      <c r="W41" s="1047"/>
      <c r="X41" s="1048"/>
      <c r="Y41" s="1046">
        <v>8</v>
      </c>
      <c r="Z41" s="1047"/>
      <c r="AA41" s="1048"/>
      <c r="AB41" s="1046">
        <v>9</v>
      </c>
      <c r="AC41" s="1047"/>
      <c r="AD41" s="1048"/>
      <c r="AE41" s="1046">
        <v>10</v>
      </c>
      <c r="AF41" s="1047"/>
      <c r="AG41" s="1048"/>
      <c r="AH41" s="1046">
        <v>11</v>
      </c>
      <c r="AI41" s="1047"/>
      <c r="AJ41" s="1048"/>
      <c r="AK41" s="1046">
        <v>12</v>
      </c>
      <c r="AL41" s="1047"/>
      <c r="AM41" s="1048"/>
      <c r="AN41" s="1053" t="s">
        <v>30</v>
      </c>
    </row>
    <row r="42" spans="2:40" ht="20.100000000000001" customHeight="1" x14ac:dyDescent="0.15">
      <c r="B42" s="1051"/>
      <c r="C42" s="1052"/>
      <c r="D42" s="325" t="s">
        <v>31</v>
      </c>
      <c r="E42" s="41" t="s">
        <v>32</v>
      </c>
      <c r="F42" s="42" t="s">
        <v>33</v>
      </c>
      <c r="G42" s="325" t="s">
        <v>31</v>
      </c>
      <c r="H42" s="42" t="s">
        <v>32</v>
      </c>
      <c r="I42" s="42" t="s">
        <v>33</v>
      </c>
      <c r="J42" s="325" t="s">
        <v>31</v>
      </c>
      <c r="K42" s="42" t="s">
        <v>32</v>
      </c>
      <c r="L42" s="42" t="s">
        <v>33</v>
      </c>
      <c r="M42" s="325" t="s">
        <v>31</v>
      </c>
      <c r="N42" s="42" t="s">
        <v>32</v>
      </c>
      <c r="O42" s="42" t="s">
        <v>33</v>
      </c>
      <c r="P42" s="325" t="s">
        <v>31</v>
      </c>
      <c r="Q42" s="42" t="s">
        <v>32</v>
      </c>
      <c r="R42" s="42" t="s">
        <v>33</v>
      </c>
      <c r="S42" s="325" t="s">
        <v>31</v>
      </c>
      <c r="T42" s="449" t="s">
        <v>32</v>
      </c>
      <c r="U42" s="449" t="s">
        <v>33</v>
      </c>
      <c r="V42" s="325" t="s">
        <v>31</v>
      </c>
      <c r="W42" s="42" t="s">
        <v>32</v>
      </c>
      <c r="X42" s="42" t="s">
        <v>33</v>
      </c>
      <c r="Y42" s="325" t="s">
        <v>31</v>
      </c>
      <c r="Z42" s="42" t="s">
        <v>32</v>
      </c>
      <c r="AA42" s="42" t="s">
        <v>33</v>
      </c>
      <c r="AB42" s="325" t="s">
        <v>31</v>
      </c>
      <c r="AC42" s="42" t="s">
        <v>32</v>
      </c>
      <c r="AD42" s="42" t="s">
        <v>33</v>
      </c>
      <c r="AE42" s="325" t="s">
        <v>31</v>
      </c>
      <c r="AF42" s="42" t="s">
        <v>32</v>
      </c>
      <c r="AG42" s="42" t="s">
        <v>33</v>
      </c>
      <c r="AH42" s="325" t="s">
        <v>31</v>
      </c>
      <c r="AI42" s="42" t="s">
        <v>32</v>
      </c>
      <c r="AJ42" s="42" t="s">
        <v>33</v>
      </c>
      <c r="AK42" s="325" t="s">
        <v>31</v>
      </c>
      <c r="AL42" s="42" t="s">
        <v>32</v>
      </c>
      <c r="AM42" s="42" t="s">
        <v>33</v>
      </c>
      <c r="AN42" s="1054"/>
    </row>
    <row r="43" spans="2:40" ht="20.100000000000001" customHeight="1" x14ac:dyDescent="0.15">
      <c r="B43" s="1063" t="s">
        <v>663</v>
      </c>
      <c r="C43" s="1052"/>
      <c r="D43" s="189" t="e">
        <f>D34*$C$39/10</f>
        <v>#REF!</v>
      </c>
      <c r="E43" s="47" t="e">
        <f t="shared" ref="E43:AM43" si="2">E34*$C$39/10</f>
        <v>#REF!</v>
      </c>
      <c r="F43" s="335" t="e">
        <f t="shared" si="2"/>
        <v>#REF!</v>
      </c>
      <c r="G43" s="189" t="e">
        <f t="shared" si="2"/>
        <v>#REF!</v>
      </c>
      <c r="H43" s="47" t="e">
        <f t="shared" si="2"/>
        <v>#REF!</v>
      </c>
      <c r="I43" s="335" t="e">
        <f t="shared" si="2"/>
        <v>#REF!</v>
      </c>
      <c r="J43" s="189" t="e">
        <f t="shared" si="2"/>
        <v>#REF!</v>
      </c>
      <c r="K43" s="47" t="e">
        <f t="shared" si="2"/>
        <v>#REF!</v>
      </c>
      <c r="L43" s="335" t="e">
        <f t="shared" si="2"/>
        <v>#REF!</v>
      </c>
      <c r="M43" s="189" t="e">
        <f t="shared" si="2"/>
        <v>#REF!</v>
      </c>
      <c r="N43" s="47" t="e">
        <f t="shared" si="2"/>
        <v>#REF!</v>
      </c>
      <c r="O43" s="335" t="e">
        <f t="shared" si="2"/>
        <v>#REF!</v>
      </c>
      <c r="P43" s="189" t="e">
        <f t="shared" si="2"/>
        <v>#REF!</v>
      </c>
      <c r="Q43" s="47" t="e">
        <f t="shared" si="2"/>
        <v>#REF!</v>
      </c>
      <c r="R43" s="335" t="e">
        <f t="shared" si="2"/>
        <v>#REF!</v>
      </c>
      <c r="S43" s="189" t="e">
        <f t="shared" si="2"/>
        <v>#REF!</v>
      </c>
      <c r="T43" s="47" t="e">
        <f t="shared" si="2"/>
        <v>#REF!</v>
      </c>
      <c r="U43" s="335" t="e">
        <f t="shared" si="2"/>
        <v>#REF!</v>
      </c>
      <c r="V43" s="189" t="e">
        <f t="shared" si="2"/>
        <v>#REF!</v>
      </c>
      <c r="W43" s="47" t="e">
        <f t="shared" si="2"/>
        <v>#REF!</v>
      </c>
      <c r="X43" s="335" t="e">
        <f t="shared" si="2"/>
        <v>#REF!</v>
      </c>
      <c r="Y43" s="189" t="e">
        <f t="shared" si="2"/>
        <v>#REF!</v>
      </c>
      <c r="Z43" s="47" t="e">
        <f t="shared" si="2"/>
        <v>#REF!</v>
      </c>
      <c r="AA43" s="335" t="e">
        <f t="shared" si="2"/>
        <v>#REF!</v>
      </c>
      <c r="AB43" s="189" t="e">
        <f t="shared" si="2"/>
        <v>#REF!</v>
      </c>
      <c r="AC43" s="47" t="e">
        <f t="shared" si="2"/>
        <v>#REF!</v>
      </c>
      <c r="AD43" s="335" t="e">
        <f t="shared" si="2"/>
        <v>#REF!</v>
      </c>
      <c r="AE43" s="189" t="e">
        <f t="shared" si="2"/>
        <v>#REF!</v>
      </c>
      <c r="AF43" s="47" t="e">
        <f t="shared" si="2"/>
        <v>#REF!</v>
      </c>
      <c r="AG43" s="335" t="e">
        <f t="shared" si="2"/>
        <v>#REF!</v>
      </c>
      <c r="AH43" s="189" t="e">
        <f t="shared" si="2"/>
        <v>#REF!</v>
      </c>
      <c r="AI43" s="47" t="e">
        <f t="shared" si="2"/>
        <v>#REF!</v>
      </c>
      <c r="AJ43" s="335" t="e">
        <f t="shared" si="2"/>
        <v>#REF!</v>
      </c>
      <c r="AK43" s="189" t="e">
        <f t="shared" si="2"/>
        <v>#REF!</v>
      </c>
      <c r="AL43" s="47" t="e">
        <f t="shared" si="2"/>
        <v>#REF!</v>
      </c>
      <c r="AM43" s="335" t="e">
        <f t="shared" si="2"/>
        <v>#REF!</v>
      </c>
      <c r="AN43" s="46" t="e">
        <f t="shared" ref="AN43:AN47" si="3">SUM(D43:AM43)</f>
        <v>#REF!</v>
      </c>
    </row>
    <row r="44" spans="2:40" ht="20.100000000000001" customHeight="1" thickBot="1" x14ac:dyDescent="0.2">
      <c r="B44" s="1055" t="s">
        <v>664</v>
      </c>
      <c r="C44" s="1056"/>
      <c r="D44" s="183"/>
      <c r="E44" s="180" t="e">
        <f>SUM(D43:F43)</f>
        <v>#REF!</v>
      </c>
      <c r="F44" s="180"/>
      <c r="G44" s="183"/>
      <c r="H44" s="180" t="e">
        <f>SUM(G43:I43)</f>
        <v>#REF!</v>
      </c>
      <c r="I44" s="180"/>
      <c r="J44" s="183"/>
      <c r="K44" s="180" t="e">
        <f>SUM(J43:L43)</f>
        <v>#REF!</v>
      </c>
      <c r="L44" s="180"/>
      <c r="M44" s="183"/>
      <c r="N44" s="180" t="e">
        <f>SUM(M43:O43)</f>
        <v>#REF!</v>
      </c>
      <c r="O44" s="180"/>
      <c r="P44" s="183"/>
      <c r="Q44" s="180" t="e">
        <f>SUM(P43:R43)</f>
        <v>#REF!</v>
      </c>
      <c r="R44" s="180"/>
      <c r="S44" s="183"/>
      <c r="T44" s="180" t="e">
        <f>SUM(S43:U43)</f>
        <v>#REF!</v>
      </c>
      <c r="U44" s="180"/>
      <c r="V44" s="183"/>
      <c r="W44" s="180" t="e">
        <f>SUM(V43:X43)</f>
        <v>#REF!</v>
      </c>
      <c r="X44" s="180"/>
      <c r="Y44" s="183"/>
      <c r="Z44" s="180" t="e">
        <f>SUM(Y43:AA43)</f>
        <v>#REF!</v>
      </c>
      <c r="AA44" s="180"/>
      <c r="AB44" s="183"/>
      <c r="AC44" s="180" t="e">
        <f>SUM(AB43:AD43)</f>
        <v>#REF!</v>
      </c>
      <c r="AD44" s="180"/>
      <c r="AE44" s="183"/>
      <c r="AF44" s="180" t="e">
        <f>SUM(AE43:AG43)</f>
        <v>#REF!</v>
      </c>
      <c r="AG44" s="180"/>
      <c r="AH44" s="183"/>
      <c r="AI44" s="180" t="e">
        <f>SUM(AH43:AJ43)</f>
        <v>#REF!</v>
      </c>
      <c r="AJ44" s="180"/>
      <c r="AK44" s="183"/>
      <c r="AL44" s="180" t="e">
        <f>SUM(AK43:AM43)</f>
        <v>#REF!</v>
      </c>
      <c r="AM44" s="180"/>
      <c r="AN44" s="184" t="e">
        <f t="shared" si="3"/>
        <v>#REF!</v>
      </c>
    </row>
    <row r="45" spans="2:40" ht="20.100000000000001" customHeight="1" thickTop="1" x14ac:dyDescent="0.15">
      <c r="B45" s="1064" t="s">
        <v>170</v>
      </c>
      <c r="C45" s="185" t="s">
        <v>665</v>
      </c>
      <c r="D45" s="186">
        <v>60</v>
      </c>
      <c r="E45" s="187">
        <v>60</v>
      </c>
      <c r="F45" s="187">
        <v>60</v>
      </c>
      <c r="G45" s="186">
        <v>60</v>
      </c>
      <c r="H45" s="187">
        <v>60</v>
      </c>
      <c r="I45" s="187">
        <v>60</v>
      </c>
      <c r="J45" s="186">
        <v>60</v>
      </c>
      <c r="K45" s="187">
        <v>60</v>
      </c>
      <c r="L45" s="187">
        <v>60</v>
      </c>
      <c r="M45" s="186">
        <v>60</v>
      </c>
      <c r="N45" s="187">
        <v>60</v>
      </c>
      <c r="O45" s="187">
        <v>60</v>
      </c>
      <c r="P45" s="186">
        <v>60</v>
      </c>
      <c r="Q45" s="187">
        <v>60</v>
      </c>
      <c r="R45" s="187">
        <v>60</v>
      </c>
      <c r="S45" s="186">
        <v>60</v>
      </c>
      <c r="T45" s="187">
        <v>60</v>
      </c>
      <c r="U45" s="187">
        <v>60</v>
      </c>
      <c r="V45" s="186">
        <v>60</v>
      </c>
      <c r="W45" s="187">
        <v>60</v>
      </c>
      <c r="X45" s="187">
        <v>60</v>
      </c>
      <c r="Y45" s="186">
        <v>60</v>
      </c>
      <c r="Z45" s="187">
        <v>60</v>
      </c>
      <c r="AA45" s="187">
        <v>60</v>
      </c>
      <c r="AB45" s="186">
        <v>60</v>
      </c>
      <c r="AC45" s="187">
        <v>60</v>
      </c>
      <c r="AD45" s="187">
        <v>60</v>
      </c>
      <c r="AE45" s="186">
        <v>60</v>
      </c>
      <c r="AF45" s="187">
        <v>60</v>
      </c>
      <c r="AG45" s="187">
        <v>60</v>
      </c>
      <c r="AH45" s="186">
        <v>60</v>
      </c>
      <c r="AI45" s="187">
        <v>60</v>
      </c>
      <c r="AJ45" s="187">
        <v>60</v>
      </c>
      <c r="AK45" s="186">
        <v>60</v>
      </c>
      <c r="AL45" s="187">
        <v>60</v>
      </c>
      <c r="AM45" s="187">
        <v>60</v>
      </c>
      <c r="AN45" s="188">
        <f t="shared" si="3"/>
        <v>2160</v>
      </c>
    </row>
    <row r="46" spans="2:40" ht="20.100000000000001" customHeight="1" x14ac:dyDescent="0.15">
      <c r="B46" s="1065"/>
      <c r="C46" s="181" t="s">
        <v>666</v>
      </c>
      <c r="D46" s="189">
        <v>50</v>
      </c>
      <c r="E46" s="45">
        <v>50</v>
      </c>
      <c r="F46" s="45">
        <v>50</v>
      </c>
      <c r="G46" s="189">
        <v>50</v>
      </c>
      <c r="H46" s="45">
        <v>50</v>
      </c>
      <c r="I46" s="45">
        <v>50</v>
      </c>
      <c r="J46" s="189">
        <v>50</v>
      </c>
      <c r="K46" s="45">
        <v>50</v>
      </c>
      <c r="L46" s="45">
        <v>50</v>
      </c>
      <c r="M46" s="189">
        <v>50</v>
      </c>
      <c r="N46" s="45">
        <v>50</v>
      </c>
      <c r="O46" s="45">
        <v>50</v>
      </c>
      <c r="P46" s="189">
        <v>50</v>
      </c>
      <c r="Q46" s="45">
        <v>50</v>
      </c>
      <c r="R46" s="45">
        <v>50</v>
      </c>
      <c r="S46" s="189">
        <v>50</v>
      </c>
      <c r="T46" s="45">
        <v>50</v>
      </c>
      <c r="U46" s="45">
        <v>50</v>
      </c>
      <c r="V46" s="189">
        <v>50</v>
      </c>
      <c r="W46" s="45">
        <v>50</v>
      </c>
      <c r="X46" s="45">
        <v>50</v>
      </c>
      <c r="Y46" s="189">
        <v>50</v>
      </c>
      <c r="Z46" s="45">
        <v>50</v>
      </c>
      <c r="AA46" s="45">
        <v>50</v>
      </c>
      <c r="AB46" s="189">
        <v>50</v>
      </c>
      <c r="AC46" s="45">
        <v>50</v>
      </c>
      <c r="AD46" s="45">
        <v>50</v>
      </c>
      <c r="AE46" s="189">
        <v>50</v>
      </c>
      <c r="AF46" s="45">
        <v>50</v>
      </c>
      <c r="AG46" s="45">
        <v>50</v>
      </c>
      <c r="AH46" s="189">
        <v>50</v>
      </c>
      <c r="AI46" s="45">
        <v>50</v>
      </c>
      <c r="AJ46" s="45">
        <v>50</v>
      </c>
      <c r="AK46" s="189">
        <v>50</v>
      </c>
      <c r="AL46" s="45">
        <v>50</v>
      </c>
      <c r="AM46" s="45">
        <v>50</v>
      </c>
      <c r="AN46" s="46">
        <f t="shared" si="3"/>
        <v>1800</v>
      </c>
    </row>
    <row r="47" spans="2:40" ht="20.100000000000001" customHeight="1" x14ac:dyDescent="0.15">
      <c r="B47" s="1065"/>
      <c r="C47" s="181" t="s">
        <v>667</v>
      </c>
      <c r="D47" s="189">
        <v>25</v>
      </c>
      <c r="E47" s="45">
        <v>25</v>
      </c>
      <c r="F47" s="45">
        <v>25</v>
      </c>
      <c r="G47" s="189">
        <v>25</v>
      </c>
      <c r="H47" s="45">
        <v>25</v>
      </c>
      <c r="I47" s="45">
        <v>25</v>
      </c>
      <c r="J47" s="189">
        <v>25</v>
      </c>
      <c r="K47" s="45">
        <v>25</v>
      </c>
      <c r="L47" s="45">
        <v>25</v>
      </c>
      <c r="M47" s="189">
        <v>25</v>
      </c>
      <c r="N47" s="45">
        <v>25</v>
      </c>
      <c r="O47" s="45">
        <v>25</v>
      </c>
      <c r="P47" s="189">
        <v>25</v>
      </c>
      <c r="Q47" s="45">
        <v>25</v>
      </c>
      <c r="R47" s="45">
        <v>25</v>
      </c>
      <c r="S47" s="189">
        <v>25</v>
      </c>
      <c r="T47" s="45">
        <v>25</v>
      </c>
      <c r="U47" s="45">
        <v>25</v>
      </c>
      <c r="V47" s="189">
        <v>25</v>
      </c>
      <c r="W47" s="45">
        <v>25</v>
      </c>
      <c r="X47" s="45">
        <v>25</v>
      </c>
      <c r="Y47" s="189">
        <v>25</v>
      </c>
      <c r="Z47" s="45">
        <v>25</v>
      </c>
      <c r="AA47" s="45">
        <v>25</v>
      </c>
      <c r="AB47" s="189">
        <v>25</v>
      </c>
      <c r="AC47" s="45">
        <v>25</v>
      </c>
      <c r="AD47" s="45">
        <v>25</v>
      </c>
      <c r="AE47" s="189">
        <v>25</v>
      </c>
      <c r="AF47" s="45">
        <v>25</v>
      </c>
      <c r="AG47" s="45">
        <v>25</v>
      </c>
      <c r="AH47" s="189">
        <v>25</v>
      </c>
      <c r="AI47" s="45">
        <v>25</v>
      </c>
      <c r="AJ47" s="45">
        <v>25</v>
      </c>
      <c r="AK47" s="189">
        <v>25</v>
      </c>
      <c r="AL47" s="45">
        <v>25</v>
      </c>
      <c r="AM47" s="45">
        <v>25</v>
      </c>
      <c r="AN47" s="46">
        <f t="shared" si="3"/>
        <v>900</v>
      </c>
    </row>
    <row r="48" spans="2:40" ht="20.100000000000001" customHeight="1" x14ac:dyDescent="0.15">
      <c r="B48" s="1065"/>
      <c r="C48" s="182"/>
      <c r="D48" s="189"/>
      <c r="E48" s="45"/>
      <c r="F48" s="45"/>
      <c r="G48" s="189"/>
      <c r="H48" s="45"/>
      <c r="I48" s="45"/>
      <c r="J48" s="189"/>
      <c r="K48" s="45"/>
      <c r="L48" s="45"/>
      <c r="M48" s="189"/>
      <c r="N48" s="45"/>
      <c r="O48" s="45"/>
      <c r="P48" s="189"/>
      <c r="Q48" s="45"/>
      <c r="R48" s="45"/>
      <c r="S48" s="189"/>
      <c r="T48" s="45"/>
      <c r="U48" s="45"/>
      <c r="V48" s="189"/>
      <c r="W48" s="45"/>
      <c r="X48" s="45"/>
      <c r="Y48" s="189"/>
      <c r="Z48" s="45"/>
      <c r="AA48" s="45"/>
      <c r="AB48" s="189"/>
      <c r="AC48" s="45"/>
      <c r="AD48" s="45"/>
      <c r="AE48" s="189"/>
      <c r="AF48" s="45"/>
      <c r="AG48" s="45"/>
      <c r="AH48" s="189"/>
      <c r="AI48" s="45"/>
      <c r="AJ48" s="45"/>
      <c r="AK48" s="189"/>
      <c r="AL48" s="45"/>
      <c r="AM48" s="45"/>
      <c r="AN48" s="46">
        <f t="shared" ref="AN48:AN51" si="4">SUM(D48:AM48)</f>
        <v>0</v>
      </c>
    </row>
    <row r="49" spans="2:40" ht="20.100000000000001" customHeight="1" thickBot="1" x14ac:dyDescent="0.2">
      <c r="B49" s="1066"/>
      <c r="C49" s="193" t="s">
        <v>173</v>
      </c>
      <c r="D49" s="190">
        <f>SUM(D45:D48)</f>
        <v>135</v>
      </c>
      <c r="E49" s="191">
        <f t="shared" ref="E49:AM49" si="5">SUM(E45:E48)</f>
        <v>135</v>
      </c>
      <c r="F49" s="191">
        <f t="shared" si="5"/>
        <v>135</v>
      </c>
      <c r="G49" s="190">
        <f t="shared" si="5"/>
        <v>135</v>
      </c>
      <c r="H49" s="191">
        <f t="shared" si="5"/>
        <v>135</v>
      </c>
      <c r="I49" s="191">
        <f t="shared" si="5"/>
        <v>135</v>
      </c>
      <c r="J49" s="190">
        <f t="shared" si="5"/>
        <v>135</v>
      </c>
      <c r="K49" s="191">
        <f t="shared" si="5"/>
        <v>135</v>
      </c>
      <c r="L49" s="191">
        <f t="shared" si="5"/>
        <v>135</v>
      </c>
      <c r="M49" s="190">
        <f t="shared" si="5"/>
        <v>135</v>
      </c>
      <c r="N49" s="191">
        <f t="shared" si="5"/>
        <v>135</v>
      </c>
      <c r="O49" s="191">
        <f t="shared" si="5"/>
        <v>135</v>
      </c>
      <c r="P49" s="190">
        <f t="shared" si="5"/>
        <v>135</v>
      </c>
      <c r="Q49" s="191">
        <f t="shared" si="5"/>
        <v>135</v>
      </c>
      <c r="R49" s="191">
        <f t="shared" si="5"/>
        <v>135</v>
      </c>
      <c r="S49" s="190">
        <f t="shared" si="5"/>
        <v>135</v>
      </c>
      <c r="T49" s="191">
        <f t="shared" si="5"/>
        <v>135</v>
      </c>
      <c r="U49" s="191">
        <f t="shared" si="5"/>
        <v>135</v>
      </c>
      <c r="V49" s="190">
        <f t="shared" si="5"/>
        <v>135</v>
      </c>
      <c r="W49" s="191">
        <f t="shared" si="5"/>
        <v>135</v>
      </c>
      <c r="X49" s="191">
        <f t="shared" si="5"/>
        <v>135</v>
      </c>
      <c r="Y49" s="190">
        <f t="shared" si="5"/>
        <v>135</v>
      </c>
      <c r="Z49" s="191">
        <f t="shared" si="5"/>
        <v>135</v>
      </c>
      <c r="AA49" s="191">
        <f t="shared" si="5"/>
        <v>135</v>
      </c>
      <c r="AB49" s="190">
        <f t="shared" si="5"/>
        <v>135</v>
      </c>
      <c r="AC49" s="191">
        <f t="shared" si="5"/>
        <v>135</v>
      </c>
      <c r="AD49" s="191">
        <f t="shared" si="5"/>
        <v>135</v>
      </c>
      <c r="AE49" s="190">
        <f t="shared" si="5"/>
        <v>135</v>
      </c>
      <c r="AF49" s="191">
        <f t="shared" si="5"/>
        <v>135</v>
      </c>
      <c r="AG49" s="191">
        <f t="shared" si="5"/>
        <v>135</v>
      </c>
      <c r="AH49" s="190">
        <f t="shared" si="5"/>
        <v>135</v>
      </c>
      <c r="AI49" s="191">
        <f t="shared" si="5"/>
        <v>135</v>
      </c>
      <c r="AJ49" s="191">
        <f t="shared" si="5"/>
        <v>135</v>
      </c>
      <c r="AK49" s="190">
        <f t="shared" si="5"/>
        <v>135</v>
      </c>
      <c r="AL49" s="191">
        <f t="shared" si="5"/>
        <v>135</v>
      </c>
      <c r="AM49" s="191">
        <f t="shared" si="5"/>
        <v>135</v>
      </c>
      <c r="AN49" s="192">
        <f t="shared" si="4"/>
        <v>4860</v>
      </c>
    </row>
    <row r="50" spans="2:40" ht="20.100000000000001" customHeight="1" thickTop="1" x14ac:dyDescent="0.15">
      <c r="B50" s="1067" t="s">
        <v>668</v>
      </c>
      <c r="C50" s="1068"/>
      <c r="D50" s="194" t="e">
        <f>D49-D43</f>
        <v>#REF!</v>
      </c>
      <c r="E50" s="195" t="e">
        <f t="shared" ref="E50:AM50" si="6">E49-E43</f>
        <v>#REF!</v>
      </c>
      <c r="F50" s="195" t="e">
        <f t="shared" si="6"/>
        <v>#REF!</v>
      </c>
      <c r="G50" s="194" t="e">
        <f t="shared" si="6"/>
        <v>#REF!</v>
      </c>
      <c r="H50" s="195" t="e">
        <f t="shared" si="6"/>
        <v>#REF!</v>
      </c>
      <c r="I50" s="195" t="e">
        <f t="shared" si="6"/>
        <v>#REF!</v>
      </c>
      <c r="J50" s="194" t="e">
        <f t="shared" si="6"/>
        <v>#REF!</v>
      </c>
      <c r="K50" s="195" t="e">
        <f t="shared" si="6"/>
        <v>#REF!</v>
      </c>
      <c r="L50" s="195" t="e">
        <f t="shared" si="6"/>
        <v>#REF!</v>
      </c>
      <c r="M50" s="194" t="e">
        <f t="shared" si="6"/>
        <v>#REF!</v>
      </c>
      <c r="N50" s="195" t="e">
        <f t="shared" si="6"/>
        <v>#REF!</v>
      </c>
      <c r="O50" s="195" t="e">
        <f t="shared" si="6"/>
        <v>#REF!</v>
      </c>
      <c r="P50" s="194" t="e">
        <f t="shared" si="6"/>
        <v>#REF!</v>
      </c>
      <c r="Q50" s="195" t="e">
        <f t="shared" si="6"/>
        <v>#REF!</v>
      </c>
      <c r="R50" s="195" t="e">
        <f t="shared" si="6"/>
        <v>#REF!</v>
      </c>
      <c r="S50" s="194" t="e">
        <f t="shared" si="6"/>
        <v>#REF!</v>
      </c>
      <c r="T50" s="195" t="e">
        <f t="shared" si="6"/>
        <v>#REF!</v>
      </c>
      <c r="U50" s="195" t="e">
        <f t="shared" si="6"/>
        <v>#REF!</v>
      </c>
      <c r="V50" s="194" t="e">
        <f t="shared" si="6"/>
        <v>#REF!</v>
      </c>
      <c r="W50" s="195" t="e">
        <f t="shared" si="6"/>
        <v>#REF!</v>
      </c>
      <c r="X50" s="195" t="e">
        <f t="shared" si="6"/>
        <v>#REF!</v>
      </c>
      <c r="Y50" s="194" t="e">
        <f t="shared" si="6"/>
        <v>#REF!</v>
      </c>
      <c r="Z50" s="195" t="e">
        <f t="shared" si="6"/>
        <v>#REF!</v>
      </c>
      <c r="AA50" s="195" t="e">
        <f t="shared" si="6"/>
        <v>#REF!</v>
      </c>
      <c r="AB50" s="194" t="e">
        <f t="shared" si="6"/>
        <v>#REF!</v>
      </c>
      <c r="AC50" s="195" t="e">
        <f t="shared" si="6"/>
        <v>#REF!</v>
      </c>
      <c r="AD50" s="195" t="e">
        <f t="shared" si="6"/>
        <v>#REF!</v>
      </c>
      <c r="AE50" s="194" t="e">
        <f t="shared" si="6"/>
        <v>#REF!</v>
      </c>
      <c r="AF50" s="195" t="e">
        <f t="shared" si="6"/>
        <v>#REF!</v>
      </c>
      <c r="AG50" s="195" t="e">
        <f t="shared" si="6"/>
        <v>#REF!</v>
      </c>
      <c r="AH50" s="194" t="e">
        <f t="shared" si="6"/>
        <v>#REF!</v>
      </c>
      <c r="AI50" s="196" t="e">
        <f t="shared" si="6"/>
        <v>#REF!</v>
      </c>
      <c r="AJ50" s="195" t="e">
        <f t="shared" si="6"/>
        <v>#REF!</v>
      </c>
      <c r="AK50" s="194" t="e">
        <f t="shared" si="6"/>
        <v>#REF!</v>
      </c>
      <c r="AL50" s="195" t="e">
        <f t="shared" si="6"/>
        <v>#REF!</v>
      </c>
      <c r="AM50" s="195" t="e">
        <f t="shared" si="6"/>
        <v>#REF!</v>
      </c>
      <c r="AN50" s="188" t="e">
        <f t="shared" si="4"/>
        <v>#REF!</v>
      </c>
    </row>
    <row r="51" spans="2:40" ht="20.100000000000001" customHeight="1" thickBot="1" x14ac:dyDescent="0.2">
      <c r="B51" s="1069" t="s">
        <v>669</v>
      </c>
      <c r="C51" s="1070"/>
      <c r="D51" s="572" t="e">
        <f>IF(D50&gt;0,0,-(D50))</f>
        <v>#REF!</v>
      </c>
      <c r="E51" s="572" t="e">
        <f t="shared" ref="E51:AM51" si="7">IF(E50&gt;0,0,-(E50))</f>
        <v>#REF!</v>
      </c>
      <c r="F51" s="572" t="e">
        <f t="shared" si="7"/>
        <v>#REF!</v>
      </c>
      <c r="G51" s="572" t="e">
        <f t="shared" si="7"/>
        <v>#REF!</v>
      </c>
      <c r="H51" s="572" t="e">
        <f t="shared" si="7"/>
        <v>#REF!</v>
      </c>
      <c r="I51" s="572" t="e">
        <f t="shared" si="7"/>
        <v>#REF!</v>
      </c>
      <c r="J51" s="572" t="e">
        <f t="shared" si="7"/>
        <v>#REF!</v>
      </c>
      <c r="K51" s="572" t="e">
        <f t="shared" si="7"/>
        <v>#REF!</v>
      </c>
      <c r="L51" s="572" t="e">
        <f t="shared" si="7"/>
        <v>#REF!</v>
      </c>
      <c r="M51" s="572" t="e">
        <f t="shared" si="7"/>
        <v>#REF!</v>
      </c>
      <c r="N51" s="572" t="e">
        <f t="shared" si="7"/>
        <v>#REF!</v>
      </c>
      <c r="O51" s="572" t="e">
        <f t="shared" si="7"/>
        <v>#REF!</v>
      </c>
      <c r="P51" s="572" t="e">
        <f t="shared" si="7"/>
        <v>#REF!</v>
      </c>
      <c r="Q51" s="572" t="e">
        <f t="shared" si="7"/>
        <v>#REF!</v>
      </c>
      <c r="R51" s="572" t="e">
        <f t="shared" si="7"/>
        <v>#REF!</v>
      </c>
      <c r="S51" s="572" t="e">
        <f t="shared" si="7"/>
        <v>#REF!</v>
      </c>
      <c r="T51" s="572" t="e">
        <f t="shared" si="7"/>
        <v>#REF!</v>
      </c>
      <c r="U51" s="572" t="e">
        <f t="shared" si="7"/>
        <v>#REF!</v>
      </c>
      <c r="V51" s="572" t="e">
        <f t="shared" si="7"/>
        <v>#REF!</v>
      </c>
      <c r="W51" s="572" t="e">
        <f t="shared" si="7"/>
        <v>#REF!</v>
      </c>
      <c r="X51" s="572" t="e">
        <f t="shared" si="7"/>
        <v>#REF!</v>
      </c>
      <c r="Y51" s="572" t="e">
        <f t="shared" si="7"/>
        <v>#REF!</v>
      </c>
      <c r="Z51" s="572" t="e">
        <f t="shared" si="7"/>
        <v>#REF!</v>
      </c>
      <c r="AA51" s="572" t="e">
        <f t="shared" si="7"/>
        <v>#REF!</v>
      </c>
      <c r="AB51" s="572" t="e">
        <f t="shared" si="7"/>
        <v>#REF!</v>
      </c>
      <c r="AC51" s="572" t="e">
        <f t="shared" si="7"/>
        <v>#REF!</v>
      </c>
      <c r="AD51" s="572" t="e">
        <f t="shared" si="7"/>
        <v>#REF!</v>
      </c>
      <c r="AE51" s="572" t="e">
        <f t="shared" si="7"/>
        <v>#REF!</v>
      </c>
      <c r="AF51" s="572" t="e">
        <f t="shared" si="7"/>
        <v>#REF!</v>
      </c>
      <c r="AG51" s="572" t="e">
        <f t="shared" si="7"/>
        <v>#REF!</v>
      </c>
      <c r="AH51" s="572" t="e">
        <f t="shared" si="7"/>
        <v>#REF!</v>
      </c>
      <c r="AI51" s="572" t="e">
        <f t="shared" si="7"/>
        <v>#REF!</v>
      </c>
      <c r="AJ51" s="572" t="e">
        <f t="shared" si="7"/>
        <v>#REF!</v>
      </c>
      <c r="AK51" s="572" t="e">
        <f t="shared" si="7"/>
        <v>#REF!</v>
      </c>
      <c r="AL51" s="572" t="e">
        <f t="shared" si="7"/>
        <v>#REF!</v>
      </c>
      <c r="AM51" s="572" t="e">
        <f t="shared" si="7"/>
        <v>#REF!</v>
      </c>
      <c r="AN51" s="573" t="e">
        <f t="shared" si="4"/>
        <v>#REF!</v>
      </c>
    </row>
  </sheetData>
  <mergeCells count="51">
    <mergeCell ref="B45:B49"/>
    <mergeCell ref="B50:C50"/>
    <mergeCell ref="B51:C51"/>
    <mergeCell ref="AE41:AG41"/>
    <mergeCell ref="AH41:AJ41"/>
    <mergeCell ref="AK41:AM41"/>
    <mergeCell ref="AN41:AN42"/>
    <mergeCell ref="B43:C43"/>
    <mergeCell ref="B44:C44"/>
    <mergeCell ref="M41:O41"/>
    <mergeCell ref="P41:R41"/>
    <mergeCell ref="S41:U41"/>
    <mergeCell ref="V41:X41"/>
    <mergeCell ref="Y41:AA41"/>
    <mergeCell ref="AB41:AD41"/>
    <mergeCell ref="J41:L41"/>
    <mergeCell ref="B34:C34"/>
    <mergeCell ref="B35:C35"/>
    <mergeCell ref="B41:C42"/>
    <mergeCell ref="D41:F41"/>
    <mergeCell ref="G41:I41"/>
    <mergeCell ref="B33:C33"/>
    <mergeCell ref="B22:C22"/>
    <mergeCell ref="B23:C23"/>
    <mergeCell ref="B24:C24"/>
    <mergeCell ref="B25:C25"/>
    <mergeCell ref="B26:C26"/>
    <mergeCell ref="B27:C27"/>
    <mergeCell ref="B28:C28"/>
    <mergeCell ref="B29:C29"/>
    <mergeCell ref="B30:C30"/>
    <mergeCell ref="B31:C31"/>
    <mergeCell ref="B32:C32"/>
    <mergeCell ref="AK4:AM4"/>
    <mergeCell ref="AN4:AN5"/>
    <mergeCell ref="B6:C8"/>
    <mergeCell ref="B19:C19"/>
    <mergeCell ref="B20:C20"/>
    <mergeCell ref="AE4:AG4"/>
    <mergeCell ref="AH4:AJ4"/>
    <mergeCell ref="B21:C21"/>
    <mergeCell ref="S4:U4"/>
    <mergeCell ref="V4:X4"/>
    <mergeCell ref="Y4:AA4"/>
    <mergeCell ref="AB4:AD4"/>
    <mergeCell ref="B4:C5"/>
    <mergeCell ref="D4:F4"/>
    <mergeCell ref="G4:I4"/>
    <mergeCell ref="J4:L4"/>
    <mergeCell ref="M4:O4"/>
    <mergeCell ref="P4:R4"/>
  </mergeCells>
  <phoneticPr fontId="4"/>
  <pageMargins left="0.78740157480314965" right="0.78740157480314965" top="0.78740157480314965" bottom="0.78740157480314965" header="0.39370078740157483" footer="0.39370078740157483"/>
  <pageSetup paperSize="9" scale="52" orientation="landscape"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K51"/>
  <sheetViews>
    <sheetView showZeros="0" view="pageBreakPreview" topLeftCell="A6" zoomScale="70" zoomScaleNormal="75" zoomScaleSheetLayoutView="70" workbookViewId="0">
      <selection activeCell="D51" sqref="D51:AN51"/>
    </sheetView>
  </sheetViews>
  <sheetFormatPr defaultRowHeight="13.5" x14ac:dyDescent="0.15"/>
  <cols>
    <col min="1" max="1" width="1.625" style="26" customWidth="1"/>
    <col min="2" max="3" width="11.625" style="26" customWidth="1"/>
    <col min="4" max="39" width="6.125" style="26" customWidth="1"/>
    <col min="40" max="40" width="7" style="26" customWidth="1"/>
    <col min="41" max="41" width="1.5" style="26" customWidth="1"/>
    <col min="42" max="16384" width="9" style="26"/>
  </cols>
  <sheetData>
    <row r="1" spans="2:63" ht="9.9499999999999993" customHeight="1" x14ac:dyDescent="0.15"/>
    <row r="2" spans="2:63" ht="24.95" customHeight="1" x14ac:dyDescent="0.15">
      <c r="B2" s="2" t="s">
        <v>696</v>
      </c>
      <c r="C2" s="2"/>
      <c r="D2" s="5"/>
      <c r="E2" s="5"/>
      <c r="F2" s="5"/>
      <c r="G2" s="5"/>
      <c r="H2" s="5"/>
      <c r="I2" s="5"/>
      <c r="J2" s="5"/>
      <c r="K2" s="5"/>
      <c r="L2" s="197" t="s">
        <v>162</v>
      </c>
      <c r="M2" s="179" t="s">
        <v>373</v>
      </c>
      <c r="N2" s="52"/>
      <c r="O2" s="197" t="s">
        <v>163</v>
      </c>
      <c r="P2" s="179" t="s">
        <v>219</v>
      </c>
      <c r="Q2" s="5"/>
      <c r="R2" s="5"/>
      <c r="S2" s="5"/>
      <c r="T2" s="5"/>
      <c r="U2" s="5"/>
      <c r="V2" s="5"/>
      <c r="W2" s="28"/>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row>
    <row r="3" spans="2:63" ht="24.95" customHeight="1" thickBot="1" x14ac:dyDescent="0.2">
      <c r="B3" s="2" t="s">
        <v>166</v>
      </c>
      <c r="C3" s="2"/>
      <c r="D3" s="5"/>
      <c r="E3" s="5"/>
      <c r="F3" s="5"/>
      <c r="G3" s="5"/>
      <c r="H3" s="5"/>
      <c r="I3" s="5"/>
      <c r="J3" s="5"/>
      <c r="K3" s="5"/>
      <c r="L3" s="5"/>
      <c r="M3" s="28"/>
      <c r="N3" s="5"/>
      <c r="O3" s="5"/>
      <c r="P3" s="28"/>
      <c r="Q3" s="5"/>
      <c r="R3" s="5"/>
      <c r="S3" s="5"/>
      <c r="T3" s="5"/>
      <c r="U3" s="5"/>
      <c r="V3" s="5"/>
      <c r="W3" s="28"/>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2:63" ht="20.100000000000001" customHeight="1" x14ac:dyDescent="0.15">
      <c r="B4" s="1074" t="s">
        <v>560</v>
      </c>
      <c r="C4" s="1075"/>
      <c r="D4" s="1071">
        <v>1</v>
      </c>
      <c r="E4" s="1072"/>
      <c r="F4" s="1073"/>
      <c r="G4" s="1071">
        <v>2</v>
      </c>
      <c r="H4" s="1072"/>
      <c r="I4" s="1073"/>
      <c r="J4" s="1071">
        <v>3</v>
      </c>
      <c r="K4" s="1072"/>
      <c r="L4" s="1073"/>
      <c r="M4" s="1071">
        <v>4</v>
      </c>
      <c r="N4" s="1072"/>
      <c r="O4" s="1073"/>
      <c r="P4" s="1071">
        <v>5</v>
      </c>
      <c r="Q4" s="1072"/>
      <c r="R4" s="1073"/>
      <c r="S4" s="1071">
        <v>6</v>
      </c>
      <c r="T4" s="1072"/>
      <c r="U4" s="1073"/>
      <c r="V4" s="1071">
        <v>7</v>
      </c>
      <c r="W4" s="1072"/>
      <c r="X4" s="1073"/>
      <c r="Y4" s="1071">
        <v>8</v>
      </c>
      <c r="Z4" s="1072"/>
      <c r="AA4" s="1073"/>
      <c r="AB4" s="1071">
        <v>9</v>
      </c>
      <c r="AC4" s="1072"/>
      <c r="AD4" s="1073"/>
      <c r="AE4" s="1071">
        <v>10</v>
      </c>
      <c r="AF4" s="1072"/>
      <c r="AG4" s="1073"/>
      <c r="AH4" s="1071">
        <v>11</v>
      </c>
      <c r="AI4" s="1072"/>
      <c r="AJ4" s="1073"/>
      <c r="AK4" s="1071">
        <v>12</v>
      </c>
      <c r="AL4" s="1072"/>
      <c r="AM4" s="1073"/>
      <c r="AN4" s="1076" t="s">
        <v>30</v>
      </c>
    </row>
    <row r="5" spans="2:63" ht="20.100000000000001" customHeight="1" x14ac:dyDescent="0.15">
      <c r="B5" s="1051"/>
      <c r="C5" s="1052"/>
      <c r="D5" s="325" t="s">
        <v>31</v>
      </c>
      <c r="E5" s="41" t="s">
        <v>32</v>
      </c>
      <c r="F5" s="42" t="s">
        <v>33</v>
      </c>
      <c r="G5" s="325" t="s">
        <v>31</v>
      </c>
      <c r="H5" s="42" t="s">
        <v>32</v>
      </c>
      <c r="I5" s="42" t="s">
        <v>33</v>
      </c>
      <c r="J5" s="325" t="s">
        <v>31</v>
      </c>
      <c r="K5" s="42" t="s">
        <v>32</v>
      </c>
      <c r="L5" s="42" t="s">
        <v>33</v>
      </c>
      <c r="M5" s="325" t="s">
        <v>31</v>
      </c>
      <c r="N5" s="42" t="s">
        <v>32</v>
      </c>
      <c r="O5" s="42" t="s">
        <v>33</v>
      </c>
      <c r="P5" s="325" t="s">
        <v>31</v>
      </c>
      <c r="Q5" s="42" t="s">
        <v>32</v>
      </c>
      <c r="R5" s="42" t="s">
        <v>33</v>
      </c>
      <c r="S5" s="325" t="s">
        <v>31</v>
      </c>
      <c r="T5" s="449" t="s">
        <v>32</v>
      </c>
      <c r="U5" s="449" t="s">
        <v>33</v>
      </c>
      <c r="V5" s="325" t="s">
        <v>31</v>
      </c>
      <c r="W5" s="42" t="s">
        <v>32</v>
      </c>
      <c r="X5" s="42" t="s">
        <v>33</v>
      </c>
      <c r="Y5" s="325" t="s">
        <v>31</v>
      </c>
      <c r="Z5" s="42" t="s">
        <v>32</v>
      </c>
      <c r="AA5" s="42" t="s">
        <v>33</v>
      </c>
      <c r="AB5" s="325" t="s">
        <v>31</v>
      </c>
      <c r="AC5" s="42" t="s">
        <v>32</v>
      </c>
      <c r="AD5" s="42" t="s">
        <v>33</v>
      </c>
      <c r="AE5" s="325" t="s">
        <v>31</v>
      </c>
      <c r="AF5" s="42" t="s">
        <v>32</v>
      </c>
      <c r="AG5" s="42" t="s">
        <v>33</v>
      </c>
      <c r="AH5" s="325" t="s">
        <v>31</v>
      </c>
      <c r="AI5" s="42" t="s">
        <v>32</v>
      </c>
      <c r="AJ5" s="42" t="s">
        <v>33</v>
      </c>
      <c r="AK5" s="325" t="s">
        <v>31</v>
      </c>
      <c r="AL5" s="42" t="s">
        <v>32</v>
      </c>
      <c r="AM5" s="42" t="s">
        <v>33</v>
      </c>
      <c r="AN5" s="1054"/>
    </row>
    <row r="6" spans="2:63" ht="20.100000000000001" customHeight="1" x14ac:dyDescent="0.15">
      <c r="B6" s="1055" t="s">
        <v>561</v>
      </c>
      <c r="C6" s="1056"/>
      <c r="D6" s="43"/>
      <c r="E6" s="5"/>
      <c r="F6" s="5"/>
      <c r="G6" s="5"/>
      <c r="H6" s="5"/>
      <c r="I6" s="5"/>
      <c r="J6" s="5"/>
      <c r="K6" s="5"/>
      <c r="L6" s="5"/>
      <c r="M6" s="5"/>
      <c r="N6" s="5"/>
      <c r="O6" s="28"/>
      <c r="P6" s="28"/>
      <c r="Q6" s="5"/>
      <c r="R6" s="5"/>
      <c r="S6" s="5"/>
      <c r="T6" s="5"/>
      <c r="U6" s="5"/>
      <c r="V6" s="5"/>
      <c r="W6" s="5"/>
      <c r="X6" s="5"/>
      <c r="Y6" s="5"/>
      <c r="Z6" s="5"/>
      <c r="AA6" s="5"/>
      <c r="AB6" s="5"/>
      <c r="AC6" s="5"/>
      <c r="AD6" s="5"/>
      <c r="AE6" s="5"/>
      <c r="AF6" s="5"/>
      <c r="AG6" s="5"/>
      <c r="AH6" s="5"/>
      <c r="AI6" s="5"/>
      <c r="AJ6" s="5"/>
      <c r="AK6" s="5"/>
      <c r="AL6" s="5"/>
      <c r="AM6" s="5"/>
      <c r="AN6" s="44"/>
    </row>
    <row r="7" spans="2:63" ht="20.100000000000001" customHeight="1" x14ac:dyDescent="0.15">
      <c r="B7" s="1057"/>
      <c r="C7" s="1058"/>
      <c r="D7" s="43"/>
      <c r="E7" s="5"/>
      <c r="F7" s="5"/>
      <c r="G7" s="5"/>
      <c r="H7" s="5"/>
      <c r="I7" s="5"/>
      <c r="J7" s="5"/>
      <c r="K7" s="5"/>
      <c r="L7" s="5"/>
      <c r="N7" s="5"/>
      <c r="O7" s="5"/>
      <c r="P7" s="5"/>
      <c r="Q7" s="5"/>
      <c r="R7" s="5"/>
      <c r="S7" s="5"/>
      <c r="T7" s="5"/>
      <c r="U7" s="5"/>
      <c r="V7" s="5"/>
      <c r="W7" s="5"/>
      <c r="X7" s="5"/>
      <c r="Y7" s="5"/>
      <c r="Z7" s="5"/>
      <c r="AA7" s="5"/>
      <c r="AB7" s="5"/>
      <c r="AC7" s="5"/>
      <c r="AD7" s="5"/>
      <c r="AE7" s="5"/>
      <c r="AF7" s="5"/>
      <c r="AG7" s="5"/>
      <c r="AH7" s="5"/>
      <c r="AI7" s="5"/>
      <c r="AJ7" s="5"/>
      <c r="AK7" s="5"/>
      <c r="AL7" s="5"/>
      <c r="AM7" s="5"/>
      <c r="AN7" s="44"/>
    </row>
    <row r="8" spans="2:63" ht="20.100000000000001" customHeight="1" x14ac:dyDescent="0.15">
      <c r="B8" s="1051"/>
      <c r="C8" s="1052"/>
      <c r="D8" s="326"/>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8"/>
    </row>
    <row r="9" spans="2:63" ht="20.100000000000001" customHeight="1" x14ac:dyDescent="0.15">
      <c r="B9" s="329" t="s">
        <v>359</v>
      </c>
      <c r="C9" s="330"/>
      <c r="D9" s="189"/>
      <c r="E9" s="45"/>
      <c r="F9" s="45"/>
      <c r="G9" s="189"/>
      <c r="H9" s="45"/>
      <c r="I9" s="45"/>
      <c r="J9" s="189"/>
      <c r="K9" s="45">
        <v>4</v>
      </c>
      <c r="L9" s="45">
        <v>16</v>
      </c>
      <c r="M9" s="189">
        <v>8</v>
      </c>
      <c r="N9" s="45"/>
      <c r="O9" s="45"/>
      <c r="P9" s="189"/>
      <c r="Q9" s="45"/>
      <c r="R9" s="45"/>
      <c r="S9" s="189"/>
      <c r="T9" s="45"/>
      <c r="U9" s="45"/>
      <c r="V9" s="189"/>
      <c r="W9" s="45"/>
      <c r="X9" s="45"/>
      <c r="Y9" s="189"/>
      <c r="Z9" s="45"/>
      <c r="AA9" s="45"/>
      <c r="AB9" s="189"/>
      <c r="AC9" s="45"/>
      <c r="AD9" s="45"/>
      <c r="AE9" s="189"/>
      <c r="AF9" s="45"/>
      <c r="AG9" s="45"/>
      <c r="AH9" s="189"/>
      <c r="AI9" s="45"/>
      <c r="AJ9" s="45"/>
      <c r="AK9" s="189"/>
      <c r="AL9" s="45"/>
      <c r="AM9" s="45"/>
      <c r="AN9" s="46">
        <f>SUM(D9:AM9)</f>
        <v>28</v>
      </c>
    </row>
    <row r="10" spans="2:63" ht="20.100000000000001" customHeight="1" x14ac:dyDescent="0.15">
      <c r="B10" s="331" t="s">
        <v>360</v>
      </c>
      <c r="C10" s="332"/>
      <c r="D10" s="189"/>
      <c r="E10" s="45"/>
      <c r="F10" s="45"/>
      <c r="G10" s="189"/>
      <c r="H10" s="45"/>
      <c r="I10" s="45">
        <v>2</v>
      </c>
      <c r="J10" s="189"/>
      <c r="K10" s="45"/>
      <c r="L10" s="45">
        <v>2</v>
      </c>
      <c r="M10" s="189"/>
      <c r="N10" s="45"/>
      <c r="O10" s="45"/>
      <c r="P10" s="189"/>
      <c r="Q10" s="45"/>
      <c r="R10" s="45">
        <v>2</v>
      </c>
      <c r="S10" s="189"/>
      <c r="T10" s="45"/>
      <c r="U10" s="45"/>
      <c r="V10" s="189"/>
      <c r="W10" s="45"/>
      <c r="X10" s="45"/>
      <c r="Y10" s="189"/>
      <c r="Z10" s="45"/>
      <c r="AA10" s="45"/>
      <c r="AB10" s="189"/>
      <c r="AC10" s="45"/>
      <c r="AD10" s="45"/>
      <c r="AE10" s="189"/>
      <c r="AF10" s="45"/>
      <c r="AG10" s="45">
        <v>2</v>
      </c>
      <c r="AH10" s="189"/>
      <c r="AI10" s="45"/>
      <c r="AJ10" s="45"/>
      <c r="AK10" s="189"/>
      <c r="AL10" s="45"/>
      <c r="AM10" s="45"/>
      <c r="AN10" s="46">
        <f t="shared" ref="AN10:AN34" si="0">SUM(D10:AM10)</f>
        <v>8</v>
      </c>
    </row>
    <row r="11" spans="2:63" ht="20.100000000000001" customHeight="1" x14ac:dyDescent="0.15">
      <c r="B11" s="331" t="s">
        <v>361</v>
      </c>
      <c r="C11" s="332"/>
      <c r="D11" s="189"/>
      <c r="E11" s="45"/>
      <c r="F11" s="45"/>
      <c r="G11" s="189"/>
      <c r="H11" s="45"/>
      <c r="I11" s="45"/>
      <c r="J11" s="189">
        <v>2</v>
      </c>
      <c r="K11" s="45"/>
      <c r="L11" s="524"/>
      <c r="M11" s="525"/>
      <c r="N11" s="524"/>
      <c r="O11" s="524"/>
      <c r="P11" s="525"/>
      <c r="Q11" s="524">
        <v>2</v>
      </c>
      <c r="R11" s="524"/>
      <c r="S11" s="525">
        <v>2</v>
      </c>
      <c r="T11" s="524">
        <v>2</v>
      </c>
      <c r="U11" s="524"/>
      <c r="V11" s="525"/>
      <c r="W11" s="524">
        <v>2</v>
      </c>
      <c r="X11" s="524"/>
      <c r="Y11" s="525">
        <v>2</v>
      </c>
      <c r="Z11" s="524"/>
      <c r="AA11" s="524"/>
      <c r="AB11" s="525">
        <v>2</v>
      </c>
      <c r="AC11" s="524"/>
      <c r="AD11" s="524"/>
      <c r="AE11" s="189"/>
      <c r="AF11" s="45">
        <v>2</v>
      </c>
      <c r="AG11" s="45"/>
      <c r="AH11" s="189"/>
      <c r="AI11" s="45"/>
      <c r="AJ11" s="45"/>
      <c r="AK11" s="189"/>
      <c r="AL11" s="45"/>
      <c r="AM11" s="45"/>
      <c r="AN11" s="46">
        <f t="shared" si="0"/>
        <v>16</v>
      </c>
    </row>
    <row r="12" spans="2:63" ht="20.100000000000001" customHeight="1" x14ac:dyDescent="0.15">
      <c r="B12" s="331" t="s">
        <v>362</v>
      </c>
      <c r="C12" s="332"/>
      <c r="D12" s="189"/>
      <c r="E12" s="45"/>
      <c r="F12" s="45"/>
      <c r="G12" s="189"/>
      <c r="H12" s="45"/>
      <c r="I12" s="45"/>
      <c r="J12" s="189"/>
      <c r="K12" s="45"/>
      <c r="L12" s="45"/>
      <c r="M12" s="189"/>
      <c r="N12" s="45"/>
      <c r="O12" s="45"/>
      <c r="P12" s="189"/>
      <c r="Q12" s="45"/>
      <c r="R12" s="45"/>
      <c r="S12" s="189"/>
      <c r="T12" s="45"/>
      <c r="U12" s="45"/>
      <c r="V12" s="189"/>
      <c r="W12" s="45"/>
      <c r="X12" s="45"/>
      <c r="Y12" s="189">
        <v>7</v>
      </c>
      <c r="Z12" s="45">
        <v>10</v>
      </c>
      <c r="AA12" s="45"/>
      <c r="AB12" s="189"/>
      <c r="AC12" s="45">
        <v>7</v>
      </c>
      <c r="AD12" s="45">
        <v>10</v>
      </c>
      <c r="AE12" s="189"/>
      <c r="AF12" s="45"/>
      <c r="AG12" s="45"/>
      <c r="AH12" s="189"/>
      <c r="AI12" s="45"/>
      <c r="AJ12" s="45"/>
      <c r="AK12" s="189"/>
      <c r="AL12" s="45"/>
      <c r="AM12" s="45"/>
      <c r="AN12" s="46">
        <f t="shared" si="0"/>
        <v>34</v>
      </c>
    </row>
    <row r="13" spans="2:63" ht="20.100000000000001" customHeight="1" x14ac:dyDescent="0.15">
      <c r="B13" s="331" t="s">
        <v>363</v>
      </c>
      <c r="C13" s="332"/>
      <c r="D13" s="189"/>
      <c r="E13" s="45"/>
      <c r="F13" s="45"/>
      <c r="G13" s="189"/>
      <c r="H13" s="45"/>
      <c r="I13" s="45"/>
      <c r="J13" s="189"/>
      <c r="K13" s="45"/>
      <c r="L13" s="45"/>
      <c r="M13" s="189"/>
      <c r="N13" s="45"/>
      <c r="O13" s="45"/>
      <c r="P13" s="189"/>
      <c r="Q13" s="45"/>
      <c r="R13" s="45"/>
      <c r="S13" s="189"/>
      <c r="T13" s="45"/>
      <c r="U13" s="45"/>
      <c r="V13" s="189"/>
      <c r="W13" s="45"/>
      <c r="X13" s="45"/>
      <c r="Y13" s="189"/>
      <c r="Z13" s="45">
        <v>4</v>
      </c>
      <c r="AA13" s="45">
        <v>4</v>
      </c>
      <c r="AB13" s="189"/>
      <c r="AC13" s="45"/>
      <c r="AD13" s="45"/>
      <c r="AE13" s="189"/>
      <c r="AF13" s="45"/>
      <c r="AG13" s="45"/>
      <c r="AH13" s="189"/>
      <c r="AI13" s="45"/>
      <c r="AJ13" s="45"/>
      <c r="AK13" s="189"/>
      <c r="AL13" s="45"/>
      <c r="AM13" s="45"/>
      <c r="AN13" s="46">
        <f t="shared" si="0"/>
        <v>8</v>
      </c>
    </row>
    <row r="14" spans="2:63" ht="20.100000000000001" customHeight="1" x14ac:dyDescent="0.15">
      <c r="B14" s="331" t="s">
        <v>364</v>
      </c>
      <c r="C14" s="332"/>
      <c r="D14" s="189"/>
      <c r="E14" s="45"/>
      <c r="F14" s="45"/>
      <c r="G14" s="189"/>
      <c r="H14" s="45">
        <v>4</v>
      </c>
      <c r="I14" s="45"/>
      <c r="J14" s="189"/>
      <c r="K14" s="45"/>
      <c r="L14" s="45"/>
      <c r="M14" s="189">
        <v>8</v>
      </c>
      <c r="N14" s="45"/>
      <c r="O14" s="45"/>
      <c r="P14" s="189"/>
      <c r="Q14" s="45"/>
      <c r="R14" s="45"/>
      <c r="S14" s="189"/>
      <c r="T14" s="45"/>
      <c r="U14" s="45"/>
      <c r="V14" s="189"/>
      <c r="W14" s="45"/>
      <c r="X14" s="45"/>
      <c r="Y14" s="189"/>
      <c r="Z14" s="45"/>
      <c r="AA14" s="45"/>
      <c r="AB14" s="189"/>
      <c r="AC14" s="45">
        <v>2</v>
      </c>
      <c r="AD14" s="45"/>
      <c r="AE14" s="189"/>
      <c r="AF14" s="45"/>
      <c r="AG14" s="45"/>
      <c r="AH14" s="189"/>
      <c r="AI14" s="45"/>
      <c r="AJ14" s="45"/>
      <c r="AK14" s="189"/>
      <c r="AL14" s="45"/>
      <c r="AM14" s="45"/>
      <c r="AN14" s="46">
        <f t="shared" si="0"/>
        <v>14</v>
      </c>
    </row>
    <row r="15" spans="2:63" ht="20.100000000000001" customHeight="1" x14ac:dyDescent="0.15">
      <c r="B15" s="331" t="s">
        <v>365</v>
      </c>
      <c r="C15" s="332"/>
      <c r="D15" s="189"/>
      <c r="E15" s="45"/>
      <c r="F15" s="45"/>
      <c r="G15" s="189"/>
      <c r="H15" s="45"/>
      <c r="I15" s="45"/>
      <c r="J15" s="189"/>
      <c r="K15" s="45"/>
      <c r="L15" s="45"/>
      <c r="M15" s="189">
        <v>2</v>
      </c>
      <c r="N15" s="45"/>
      <c r="O15" s="45"/>
      <c r="P15" s="189">
        <v>2</v>
      </c>
      <c r="Q15" s="45"/>
      <c r="R15" s="45"/>
      <c r="S15" s="189"/>
      <c r="T15" s="45"/>
      <c r="U15" s="45"/>
      <c r="V15" s="189"/>
      <c r="W15" s="45">
        <v>2</v>
      </c>
      <c r="X15" s="45"/>
      <c r="Y15" s="189"/>
      <c r="Z15" s="45"/>
      <c r="AA15" s="45"/>
      <c r="AB15" s="189"/>
      <c r="AC15" s="45"/>
      <c r="AD15" s="45">
        <v>2</v>
      </c>
      <c r="AE15" s="189"/>
      <c r="AF15" s="45"/>
      <c r="AG15" s="45"/>
      <c r="AH15" s="189"/>
      <c r="AI15" s="45"/>
      <c r="AJ15" s="45"/>
      <c r="AK15" s="189"/>
      <c r="AL15" s="45"/>
      <c r="AM15" s="45"/>
      <c r="AN15" s="46">
        <f t="shared" si="0"/>
        <v>8</v>
      </c>
    </row>
    <row r="16" spans="2:63" ht="20.100000000000001" customHeight="1" x14ac:dyDescent="0.15">
      <c r="B16" s="331" t="s">
        <v>366</v>
      </c>
      <c r="C16" s="332"/>
      <c r="D16" s="189"/>
      <c r="E16" s="45"/>
      <c r="F16" s="45"/>
      <c r="G16" s="189"/>
      <c r="H16" s="45"/>
      <c r="I16" s="45"/>
      <c r="J16" s="189"/>
      <c r="K16" s="45"/>
      <c r="L16" s="45"/>
      <c r="M16" s="189"/>
      <c r="N16" s="45"/>
      <c r="O16" s="45"/>
      <c r="P16" s="189"/>
      <c r="Q16" s="45"/>
      <c r="R16" s="45"/>
      <c r="S16" s="189"/>
      <c r="T16" s="45"/>
      <c r="U16" s="45"/>
      <c r="V16" s="189"/>
      <c r="W16" s="45"/>
      <c r="X16" s="45"/>
      <c r="Y16" s="189"/>
      <c r="Z16" s="45"/>
      <c r="AA16" s="45"/>
      <c r="AB16" s="189"/>
      <c r="AC16" s="45"/>
      <c r="AD16" s="45"/>
      <c r="AE16" s="189"/>
      <c r="AF16" s="45"/>
      <c r="AG16" s="45">
        <v>16</v>
      </c>
      <c r="AH16" s="189">
        <v>20</v>
      </c>
      <c r="AI16" s="45">
        <v>20</v>
      </c>
      <c r="AJ16" s="45">
        <v>20</v>
      </c>
      <c r="AK16" s="189"/>
      <c r="AL16" s="45"/>
      <c r="AM16" s="45"/>
      <c r="AN16" s="46">
        <f t="shared" si="0"/>
        <v>76</v>
      </c>
    </row>
    <row r="17" spans="2:40" ht="20.100000000000001" customHeight="1" x14ac:dyDescent="0.15">
      <c r="B17" s="331" t="s">
        <v>367</v>
      </c>
      <c r="C17" s="332"/>
      <c r="D17" s="189"/>
      <c r="E17" s="45"/>
      <c r="F17" s="45"/>
      <c r="G17" s="189"/>
      <c r="H17" s="45"/>
      <c r="I17" s="45"/>
      <c r="J17" s="189"/>
      <c r="K17" s="45"/>
      <c r="L17" s="45"/>
      <c r="M17" s="189"/>
      <c r="N17" s="45"/>
      <c r="O17" s="45"/>
      <c r="P17" s="189"/>
      <c r="Q17" s="45"/>
      <c r="R17" s="45"/>
      <c r="S17" s="189"/>
      <c r="T17" s="45"/>
      <c r="U17" s="45"/>
      <c r="V17" s="189"/>
      <c r="W17" s="45"/>
      <c r="X17" s="45"/>
      <c r="Y17" s="189"/>
      <c r="Z17" s="45"/>
      <c r="AA17" s="45"/>
      <c r="AB17" s="189"/>
      <c r="AC17" s="45"/>
      <c r="AD17" s="45"/>
      <c r="AE17" s="189"/>
      <c r="AF17" s="45"/>
      <c r="AG17" s="45">
        <v>2</v>
      </c>
      <c r="AH17" s="189">
        <v>4</v>
      </c>
      <c r="AI17" s="45">
        <v>5</v>
      </c>
      <c r="AJ17" s="45">
        <v>5</v>
      </c>
      <c r="AK17" s="189"/>
      <c r="AL17" s="45"/>
      <c r="AM17" s="45"/>
      <c r="AN17" s="46">
        <f t="shared" si="0"/>
        <v>16</v>
      </c>
    </row>
    <row r="18" spans="2:40" ht="20.100000000000001" customHeight="1" x14ac:dyDescent="0.15">
      <c r="B18" s="333" t="s">
        <v>368</v>
      </c>
      <c r="C18" s="334"/>
      <c r="D18" s="189"/>
      <c r="E18" s="45"/>
      <c r="F18" s="45"/>
      <c r="G18" s="189"/>
      <c r="H18" s="45"/>
      <c r="I18" s="45"/>
      <c r="J18" s="189"/>
      <c r="K18" s="45"/>
      <c r="L18" s="45"/>
      <c r="M18" s="189"/>
      <c r="N18" s="45">
        <v>1</v>
      </c>
      <c r="O18" s="45"/>
      <c r="P18" s="189">
        <v>3</v>
      </c>
      <c r="Q18" s="45"/>
      <c r="R18" s="45">
        <v>1</v>
      </c>
      <c r="S18" s="189"/>
      <c r="T18" s="45">
        <v>3</v>
      </c>
      <c r="U18" s="45"/>
      <c r="V18" s="189"/>
      <c r="W18" s="45"/>
      <c r="X18" s="45">
        <v>1</v>
      </c>
      <c r="Y18" s="189"/>
      <c r="Z18" s="45"/>
      <c r="AA18" s="45">
        <v>1</v>
      </c>
      <c r="AB18" s="189"/>
      <c r="AC18" s="45"/>
      <c r="AD18" s="45"/>
      <c r="AE18" s="189"/>
      <c r="AF18" s="45">
        <v>1</v>
      </c>
      <c r="AG18" s="45"/>
      <c r="AH18" s="189"/>
      <c r="AI18" s="45"/>
      <c r="AJ18" s="45"/>
      <c r="AK18" s="189"/>
      <c r="AL18" s="45"/>
      <c r="AM18" s="45"/>
      <c r="AN18" s="46">
        <f t="shared" si="0"/>
        <v>11</v>
      </c>
    </row>
    <row r="19" spans="2:40" ht="20.100000000000001" customHeight="1" x14ac:dyDescent="0.15">
      <c r="B19" s="1044" t="s">
        <v>697</v>
      </c>
      <c r="C19" s="1045"/>
      <c r="D19" s="189"/>
      <c r="E19" s="45"/>
      <c r="F19" s="45"/>
      <c r="G19" s="189"/>
      <c r="H19" s="45"/>
      <c r="I19" s="45"/>
      <c r="J19" s="189"/>
      <c r="K19" s="45"/>
      <c r="L19" s="45"/>
      <c r="M19" s="189"/>
      <c r="N19" s="45"/>
      <c r="O19" s="45"/>
      <c r="P19" s="189"/>
      <c r="Q19" s="45"/>
      <c r="R19" s="45"/>
      <c r="S19" s="189"/>
      <c r="T19" s="45"/>
      <c r="U19" s="45"/>
      <c r="V19" s="189"/>
      <c r="W19" s="45"/>
      <c r="X19" s="45"/>
      <c r="Y19" s="189"/>
      <c r="Z19" s="45"/>
      <c r="AA19" s="45"/>
      <c r="AB19" s="189"/>
      <c r="AC19" s="45"/>
      <c r="AD19" s="45"/>
      <c r="AE19" s="189"/>
      <c r="AF19" s="45"/>
      <c r="AG19" s="45"/>
      <c r="AH19" s="189"/>
      <c r="AI19" s="45"/>
      <c r="AJ19" s="45"/>
      <c r="AK19" s="189"/>
      <c r="AL19" s="45"/>
      <c r="AM19" s="45"/>
      <c r="AN19" s="46">
        <f t="shared" si="0"/>
        <v>0</v>
      </c>
    </row>
    <row r="20" spans="2:40" ht="20.100000000000001" customHeight="1" x14ac:dyDescent="0.15">
      <c r="B20" s="1044" t="s">
        <v>697</v>
      </c>
      <c r="C20" s="1045"/>
      <c r="D20" s="189"/>
      <c r="E20" s="45"/>
      <c r="F20" s="45"/>
      <c r="G20" s="189"/>
      <c r="H20" s="45"/>
      <c r="I20" s="45"/>
      <c r="J20" s="189"/>
      <c r="K20" s="45"/>
      <c r="L20" s="45"/>
      <c r="M20" s="189"/>
      <c r="N20" s="45"/>
      <c r="O20" s="45"/>
      <c r="P20" s="189"/>
      <c r="Q20" s="45"/>
      <c r="R20" s="45"/>
      <c r="S20" s="189"/>
      <c r="T20" s="45"/>
      <c r="U20" s="45"/>
      <c r="V20" s="189"/>
      <c r="W20" s="45"/>
      <c r="X20" s="45"/>
      <c r="Y20" s="189"/>
      <c r="Z20" s="45"/>
      <c r="AA20" s="45"/>
      <c r="AB20" s="189"/>
      <c r="AC20" s="45"/>
      <c r="AD20" s="45"/>
      <c r="AE20" s="189"/>
      <c r="AF20" s="45"/>
      <c r="AG20" s="45"/>
      <c r="AH20" s="189"/>
      <c r="AI20" s="45"/>
      <c r="AJ20" s="45"/>
      <c r="AK20" s="189"/>
      <c r="AL20" s="45"/>
      <c r="AM20" s="45"/>
      <c r="AN20" s="46">
        <f t="shared" si="0"/>
        <v>0</v>
      </c>
    </row>
    <row r="21" spans="2:40" ht="20.100000000000001" customHeight="1" x14ac:dyDescent="0.15">
      <c r="B21" s="1044" t="s">
        <v>697</v>
      </c>
      <c r="C21" s="1045"/>
      <c r="D21" s="189"/>
      <c r="E21" s="45"/>
      <c r="F21" s="45"/>
      <c r="G21" s="189"/>
      <c r="H21" s="45"/>
      <c r="I21" s="45"/>
      <c r="J21" s="189"/>
      <c r="K21" s="45"/>
      <c r="L21" s="45"/>
      <c r="M21" s="189"/>
      <c r="N21" s="45"/>
      <c r="O21" s="45"/>
      <c r="P21" s="189"/>
      <c r="Q21" s="45"/>
      <c r="R21" s="45"/>
      <c r="S21" s="189"/>
      <c r="T21" s="45"/>
      <c r="U21" s="45"/>
      <c r="V21" s="189"/>
      <c r="W21" s="45"/>
      <c r="X21" s="45"/>
      <c r="Y21" s="189"/>
      <c r="Z21" s="45"/>
      <c r="AA21" s="45"/>
      <c r="AB21" s="189"/>
      <c r="AC21" s="45"/>
      <c r="AD21" s="45"/>
      <c r="AE21" s="189"/>
      <c r="AF21" s="45"/>
      <c r="AG21" s="45"/>
      <c r="AH21" s="189"/>
      <c r="AI21" s="45"/>
      <c r="AJ21" s="45"/>
      <c r="AK21" s="189"/>
      <c r="AL21" s="45"/>
      <c r="AM21" s="45"/>
      <c r="AN21" s="46">
        <f t="shared" si="0"/>
        <v>0</v>
      </c>
    </row>
    <row r="22" spans="2:40" ht="20.100000000000001" customHeight="1" x14ac:dyDescent="0.15">
      <c r="B22" s="1044" t="s">
        <v>697</v>
      </c>
      <c r="C22" s="1045"/>
      <c r="D22" s="189"/>
      <c r="E22" s="45"/>
      <c r="F22" s="45"/>
      <c r="G22" s="189"/>
      <c r="H22" s="45"/>
      <c r="I22" s="45"/>
      <c r="J22" s="189"/>
      <c r="K22" s="45"/>
      <c r="L22" s="45"/>
      <c r="M22" s="189"/>
      <c r="N22" s="45"/>
      <c r="O22" s="45"/>
      <c r="P22" s="189"/>
      <c r="Q22" s="45"/>
      <c r="R22" s="45"/>
      <c r="S22" s="189"/>
      <c r="T22" s="45"/>
      <c r="U22" s="45"/>
      <c r="V22" s="189"/>
      <c r="W22" s="45"/>
      <c r="X22" s="45"/>
      <c r="Y22" s="189"/>
      <c r="Z22" s="45"/>
      <c r="AA22" s="45"/>
      <c r="AB22" s="189"/>
      <c r="AC22" s="45"/>
      <c r="AD22" s="45"/>
      <c r="AE22" s="189"/>
      <c r="AF22" s="45"/>
      <c r="AG22" s="45"/>
      <c r="AH22" s="189"/>
      <c r="AI22" s="45"/>
      <c r="AJ22" s="45"/>
      <c r="AK22" s="189"/>
      <c r="AL22" s="45"/>
      <c r="AM22" s="45"/>
      <c r="AN22" s="46">
        <f t="shared" si="0"/>
        <v>0</v>
      </c>
    </row>
    <row r="23" spans="2:40" ht="20.100000000000001" customHeight="1" x14ac:dyDescent="0.15">
      <c r="B23" s="1044" t="s">
        <v>697</v>
      </c>
      <c r="C23" s="1045"/>
      <c r="D23" s="189"/>
      <c r="E23" s="45"/>
      <c r="F23" s="45"/>
      <c r="G23" s="189"/>
      <c r="H23" s="45"/>
      <c r="I23" s="45"/>
      <c r="J23" s="189"/>
      <c r="K23" s="45"/>
      <c r="L23" s="45"/>
      <c r="M23" s="189"/>
      <c r="N23" s="45"/>
      <c r="O23" s="45"/>
      <c r="P23" s="189"/>
      <c r="Q23" s="45"/>
      <c r="R23" s="45"/>
      <c r="S23" s="189"/>
      <c r="T23" s="45"/>
      <c r="U23" s="45"/>
      <c r="V23" s="189"/>
      <c r="W23" s="45"/>
      <c r="X23" s="45"/>
      <c r="Y23" s="189"/>
      <c r="Z23" s="45"/>
      <c r="AA23" s="45"/>
      <c r="AB23" s="189"/>
      <c r="AC23" s="45"/>
      <c r="AD23" s="45"/>
      <c r="AE23" s="189"/>
      <c r="AF23" s="45"/>
      <c r="AG23" s="45"/>
      <c r="AH23" s="189"/>
      <c r="AI23" s="45"/>
      <c r="AJ23" s="45"/>
      <c r="AK23" s="189"/>
      <c r="AL23" s="45"/>
      <c r="AM23" s="45"/>
      <c r="AN23" s="46">
        <f t="shared" si="0"/>
        <v>0</v>
      </c>
    </row>
    <row r="24" spans="2:40" ht="20.100000000000001" customHeight="1" x14ac:dyDescent="0.15">
      <c r="B24" s="1044" t="s">
        <v>697</v>
      </c>
      <c r="C24" s="1045"/>
      <c r="D24" s="189"/>
      <c r="E24" s="45"/>
      <c r="F24" s="45"/>
      <c r="G24" s="189"/>
      <c r="H24" s="45"/>
      <c r="I24" s="45"/>
      <c r="J24" s="189"/>
      <c r="K24" s="45"/>
      <c r="L24" s="45"/>
      <c r="M24" s="189"/>
      <c r="N24" s="45"/>
      <c r="O24" s="45"/>
      <c r="P24" s="189"/>
      <c r="Q24" s="45"/>
      <c r="R24" s="45"/>
      <c r="S24" s="189"/>
      <c r="T24" s="45"/>
      <c r="U24" s="45"/>
      <c r="V24" s="189"/>
      <c r="W24" s="45"/>
      <c r="X24" s="45"/>
      <c r="Y24" s="189"/>
      <c r="Z24" s="45"/>
      <c r="AA24" s="45"/>
      <c r="AB24" s="189"/>
      <c r="AC24" s="45"/>
      <c r="AD24" s="45"/>
      <c r="AE24" s="189"/>
      <c r="AF24" s="45"/>
      <c r="AG24" s="45"/>
      <c r="AH24" s="189"/>
      <c r="AI24" s="45"/>
      <c r="AJ24" s="45"/>
      <c r="AK24" s="189"/>
      <c r="AL24" s="45"/>
      <c r="AM24" s="45"/>
      <c r="AN24" s="46">
        <f t="shared" si="0"/>
        <v>0</v>
      </c>
    </row>
    <row r="25" spans="2:40" ht="20.100000000000001" customHeight="1" x14ac:dyDescent="0.15">
      <c r="B25" s="1044" t="s">
        <v>697</v>
      </c>
      <c r="C25" s="1045"/>
      <c r="D25" s="189"/>
      <c r="E25" s="45"/>
      <c r="F25" s="45"/>
      <c r="G25" s="189"/>
      <c r="H25" s="45"/>
      <c r="I25" s="45"/>
      <c r="J25" s="189"/>
      <c r="K25" s="45"/>
      <c r="L25" s="45"/>
      <c r="M25" s="189"/>
      <c r="N25" s="45"/>
      <c r="O25" s="45"/>
      <c r="P25" s="189"/>
      <c r="Q25" s="45"/>
      <c r="R25" s="45"/>
      <c r="S25" s="189"/>
      <c r="T25" s="45"/>
      <c r="U25" s="45"/>
      <c r="V25" s="189"/>
      <c r="W25" s="45"/>
      <c r="X25" s="45"/>
      <c r="Y25" s="189"/>
      <c r="Z25" s="45"/>
      <c r="AA25" s="45"/>
      <c r="AB25" s="189"/>
      <c r="AC25" s="45"/>
      <c r="AD25" s="45"/>
      <c r="AE25" s="189"/>
      <c r="AF25" s="45"/>
      <c r="AG25" s="45"/>
      <c r="AH25" s="189"/>
      <c r="AI25" s="45"/>
      <c r="AJ25" s="45"/>
      <c r="AK25" s="189"/>
      <c r="AL25" s="45"/>
      <c r="AM25" s="45"/>
      <c r="AN25" s="46">
        <f t="shared" si="0"/>
        <v>0</v>
      </c>
    </row>
    <row r="26" spans="2:40" ht="20.100000000000001" customHeight="1" x14ac:dyDescent="0.15">
      <c r="B26" s="1044" t="s">
        <v>697</v>
      </c>
      <c r="C26" s="1045"/>
      <c r="D26" s="189"/>
      <c r="E26" s="45"/>
      <c r="F26" s="45"/>
      <c r="G26" s="189"/>
      <c r="H26" s="45"/>
      <c r="I26" s="45"/>
      <c r="J26" s="189"/>
      <c r="K26" s="45"/>
      <c r="L26" s="45"/>
      <c r="M26" s="189"/>
      <c r="N26" s="45"/>
      <c r="O26" s="45"/>
      <c r="P26" s="189"/>
      <c r="Q26" s="45"/>
      <c r="R26" s="45"/>
      <c r="S26" s="189"/>
      <c r="T26" s="45"/>
      <c r="U26" s="45"/>
      <c r="V26" s="189"/>
      <c r="W26" s="45"/>
      <c r="X26" s="45"/>
      <c r="Y26" s="189"/>
      <c r="Z26" s="45"/>
      <c r="AA26" s="45"/>
      <c r="AB26" s="189"/>
      <c r="AC26" s="45"/>
      <c r="AD26" s="45"/>
      <c r="AE26" s="189"/>
      <c r="AF26" s="45"/>
      <c r="AG26" s="45"/>
      <c r="AH26" s="189"/>
      <c r="AI26" s="45"/>
      <c r="AJ26" s="45"/>
      <c r="AK26" s="189"/>
      <c r="AL26" s="45"/>
      <c r="AM26" s="45"/>
      <c r="AN26" s="46">
        <f t="shared" si="0"/>
        <v>0</v>
      </c>
    </row>
    <row r="27" spans="2:40" ht="20.100000000000001" customHeight="1" x14ac:dyDescent="0.15">
      <c r="B27" s="1044" t="s">
        <v>697</v>
      </c>
      <c r="C27" s="1045"/>
      <c r="D27" s="189"/>
      <c r="E27" s="45"/>
      <c r="F27" s="45"/>
      <c r="G27" s="189"/>
      <c r="H27" s="45"/>
      <c r="I27" s="45"/>
      <c r="J27" s="189"/>
      <c r="K27" s="45"/>
      <c r="L27" s="45"/>
      <c r="M27" s="189"/>
      <c r="N27" s="45"/>
      <c r="O27" s="45"/>
      <c r="P27" s="189"/>
      <c r="Q27" s="45"/>
      <c r="R27" s="45"/>
      <c r="S27" s="189"/>
      <c r="T27" s="45"/>
      <c r="U27" s="45"/>
      <c r="V27" s="189"/>
      <c r="W27" s="45"/>
      <c r="X27" s="45"/>
      <c r="Y27" s="189"/>
      <c r="Z27" s="45"/>
      <c r="AA27" s="45"/>
      <c r="AB27" s="189"/>
      <c r="AC27" s="45"/>
      <c r="AD27" s="45"/>
      <c r="AE27" s="189"/>
      <c r="AF27" s="45"/>
      <c r="AG27" s="45"/>
      <c r="AH27" s="189"/>
      <c r="AI27" s="45"/>
      <c r="AJ27" s="45"/>
      <c r="AK27" s="189"/>
      <c r="AL27" s="45"/>
      <c r="AM27" s="45"/>
      <c r="AN27" s="46">
        <f t="shared" si="0"/>
        <v>0</v>
      </c>
    </row>
    <row r="28" spans="2:40" ht="20.100000000000001" customHeight="1" x14ac:dyDescent="0.15">
      <c r="B28" s="1044" t="s">
        <v>697</v>
      </c>
      <c r="C28" s="1045"/>
      <c r="D28" s="189"/>
      <c r="E28" s="45"/>
      <c r="F28" s="45"/>
      <c r="G28" s="189"/>
      <c r="H28" s="45"/>
      <c r="I28" s="45"/>
      <c r="J28" s="189"/>
      <c r="K28" s="45"/>
      <c r="L28" s="45"/>
      <c r="M28" s="189"/>
      <c r="N28" s="45"/>
      <c r="O28" s="45"/>
      <c r="P28" s="189"/>
      <c r="Q28" s="45"/>
      <c r="R28" s="45"/>
      <c r="S28" s="189"/>
      <c r="T28" s="45"/>
      <c r="U28" s="45"/>
      <c r="V28" s="189"/>
      <c r="W28" s="45"/>
      <c r="X28" s="45"/>
      <c r="Y28" s="189"/>
      <c r="Z28" s="45"/>
      <c r="AA28" s="45"/>
      <c r="AB28" s="189"/>
      <c r="AC28" s="45"/>
      <c r="AD28" s="45"/>
      <c r="AE28" s="189"/>
      <c r="AF28" s="45"/>
      <c r="AG28" s="45"/>
      <c r="AH28" s="189"/>
      <c r="AI28" s="45"/>
      <c r="AJ28" s="45"/>
      <c r="AK28" s="189"/>
      <c r="AL28" s="45"/>
      <c r="AM28" s="45"/>
      <c r="AN28" s="46">
        <f t="shared" si="0"/>
        <v>0</v>
      </c>
    </row>
    <row r="29" spans="2:40" ht="20.100000000000001" customHeight="1" x14ac:dyDescent="0.15">
      <c r="B29" s="1044" t="s">
        <v>697</v>
      </c>
      <c r="C29" s="1045"/>
      <c r="D29" s="189"/>
      <c r="E29" s="45"/>
      <c r="F29" s="45"/>
      <c r="G29" s="189"/>
      <c r="H29" s="45"/>
      <c r="I29" s="45"/>
      <c r="J29" s="189"/>
      <c r="K29" s="45"/>
      <c r="L29" s="45"/>
      <c r="M29" s="189"/>
      <c r="N29" s="45"/>
      <c r="O29" s="45"/>
      <c r="P29" s="189"/>
      <c r="Q29" s="45"/>
      <c r="R29" s="45"/>
      <c r="S29" s="189"/>
      <c r="T29" s="45"/>
      <c r="U29" s="45"/>
      <c r="V29" s="189"/>
      <c r="W29" s="45"/>
      <c r="X29" s="45"/>
      <c r="Y29" s="189"/>
      <c r="Z29" s="45"/>
      <c r="AA29" s="45"/>
      <c r="AB29" s="189"/>
      <c r="AC29" s="45"/>
      <c r="AD29" s="45"/>
      <c r="AE29" s="189"/>
      <c r="AF29" s="45"/>
      <c r="AG29" s="45"/>
      <c r="AH29" s="189"/>
      <c r="AI29" s="45"/>
      <c r="AJ29" s="45"/>
      <c r="AK29" s="189"/>
      <c r="AL29" s="45"/>
      <c r="AM29" s="45"/>
      <c r="AN29" s="46">
        <f t="shared" si="0"/>
        <v>0</v>
      </c>
    </row>
    <row r="30" spans="2:40" ht="20.100000000000001" customHeight="1" x14ac:dyDescent="0.15">
      <c r="B30" s="1044" t="s">
        <v>697</v>
      </c>
      <c r="C30" s="1045"/>
      <c r="D30" s="189"/>
      <c r="E30" s="45"/>
      <c r="F30" s="45"/>
      <c r="G30" s="189"/>
      <c r="H30" s="45"/>
      <c r="I30" s="45"/>
      <c r="J30" s="189"/>
      <c r="K30" s="45"/>
      <c r="L30" s="45"/>
      <c r="M30" s="189"/>
      <c r="N30" s="45"/>
      <c r="O30" s="45"/>
      <c r="P30" s="189"/>
      <c r="Q30" s="45"/>
      <c r="R30" s="45"/>
      <c r="S30" s="189"/>
      <c r="T30" s="45"/>
      <c r="U30" s="45"/>
      <c r="V30" s="189"/>
      <c r="W30" s="45"/>
      <c r="X30" s="45"/>
      <c r="Y30" s="189"/>
      <c r="Z30" s="45"/>
      <c r="AA30" s="45"/>
      <c r="AB30" s="189"/>
      <c r="AC30" s="45"/>
      <c r="AD30" s="45"/>
      <c r="AE30" s="189"/>
      <c r="AF30" s="45"/>
      <c r="AG30" s="45"/>
      <c r="AH30" s="189"/>
      <c r="AI30" s="45"/>
      <c r="AJ30" s="45"/>
      <c r="AK30" s="189"/>
      <c r="AL30" s="45"/>
      <c r="AM30" s="45"/>
      <c r="AN30" s="46">
        <f t="shared" si="0"/>
        <v>0</v>
      </c>
    </row>
    <row r="31" spans="2:40" ht="20.100000000000001" customHeight="1" x14ac:dyDescent="0.15">
      <c r="B31" s="1044" t="s">
        <v>697</v>
      </c>
      <c r="C31" s="1045"/>
      <c r="D31" s="189"/>
      <c r="E31" s="45"/>
      <c r="F31" s="45"/>
      <c r="G31" s="189"/>
      <c r="H31" s="45"/>
      <c r="I31" s="45"/>
      <c r="J31" s="189"/>
      <c r="K31" s="45"/>
      <c r="L31" s="45"/>
      <c r="M31" s="189"/>
      <c r="N31" s="45"/>
      <c r="O31" s="45"/>
      <c r="P31" s="189"/>
      <c r="Q31" s="45"/>
      <c r="R31" s="45"/>
      <c r="S31" s="189"/>
      <c r="T31" s="45"/>
      <c r="U31" s="45"/>
      <c r="V31" s="189"/>
      <c r="W31" s="45"/>
      <c r="X31" s="45"/>
      <c r="Y31" s="189"/>
      <c r="Z31" s="45"/>
      <c r="AA31" s="45"/>
      <c r="AB31" s="189"/>
      <c r="AC31" s="45"/>
      <c r="AD31" s="45"/>
      <c r="AE31" s="189"/>
      <c r="AF31" s="45"/>
      <c r="AG31" s="45"/>
      <c r="AH31" s="189"/>
      <c r="AI31" s="45"/>
      <c r="AJ31" s="45"/>
      <c r="AK31" s="189"/>
      <c r="AL31" s="45"/>
      <c r="AM31" s="45"/>
      <c r="AN31" s="46">
        <f t="shared" si="0"/>
        <v>0</v>
      </c>
    </row>
    <row r="32" spans="2:40" ht="20.100000000000001" customHeight="1" x14ac:dyDescent="0.15">
      <c r="B32" s="1044" t="s">
        <v>697</v>
      </c>
      <c r="C32" s="1045"/>
      <c r="D32" s="189"/>
      <c r="E32" s="45"/>
      <c r="F32" s="45"/>
      <c r="G32" s="189"/>
      <c r="H32" s="45"/>
      <c r="I32" s="45"/>
      <c r="J32" s="189"/>
      <c r="K32" s="45"/>
      <c r="L32" s="45"/>
      <c r="M32" s="189"/>
      <c r="N32" s="45"/>
      <c r="O32" s="45"/>
      <c r="P32" s="189"/>
      <c r="Q32" s="45"/>
      <c r="R32" s="45"/>
      <c r="S32" s="189"/>
      <c r="T32" s="45"/>
      <c r="U32" s="45"/>
      <c r="V32" s="189"/>
      <c r="W32" s="45"/>
      <c r="X32" s="45"/>
      <c r="Y32" s="189"/>
      <c r="Z32" s="45"/>
      <c r="AA32" s="45"/>
      <c r="AB32" s="189"/>
      <c r="AC32" s="45"/>
      <c r="AD32" s="45"/>
      <c r="AE32" s="189"/>
      <c r="AF32" s="45"/>
      <c r="AG32" s="45"/>
      <c r="AH32" s="189"/>
      <c r="AI32" s="45"/>
      <c r="AJ32" s="45"/>
      <c r="AK32" s="189"/>
      <c r="AL32" s="45"/>
      <c r="AM32" s="45"/>
      <c r="AN32" s="46">
        <f t="shared" si="0"/>
        <v>0</v>
      </c>
    </row>
    <row r="33" spans="2:40" ht="20.100000000000001" customHeight="1" x14ac:dyDescent="0.15">
      <c r="B33" s="1044" t="s">
        <v>697</v>
      </c>
      <c r="C33" s="1045"/>
      <c r="D33" s="189"/>
      <c r="E33" s="45"/>
      <c r="F33" s="45"/>
      <c r="G33" s="189"/>
      <c r="H33" s="45"/>
      <c r="I33" s="45"/>
      <c r="J33" s="189"/>
      <c r="K33" s="45"/>
      <c r="L33" s="45"/>
      <c r="M33" s="189"/>
      <c r="N33" s="45"/>
      <c r="O33" s="45"/>
      <c r="P33" s="189"/>
      <c r="Q33" s="45"/>
      <c r="R33" s="45"/>
      <c r="S33" s="189"/>
      <c r="T33" s="45"/>
      <c r="U33" s="45"/>
      <c r="V33" s="189"/>
      <c r="W33" s="45"/>
      <c r="X33" s="45"/>
      <c r="Y33" s="189"/>
      <c r="Z33" s="45"/>
      <c r="AA33" s="45"/>
      <c r="AB33" s="189"/>
      <c r="AC33" s="45"/>
      <c r="AD33" s="45"/>
      <c r="AE33" s="189"/>
      <c r="AF33" s="45"/>
      <c r="AG33" s="45"/>
      <c r="AH33" s="189"/>
      <c r="AI33" s="45"/>
      <c r="AJ33" s="45"/>
      <c r="AK33" s="189"/>
      <c r="AL33" s="45"/>
      <c r="AM33" s="45"/>
      <c r="AN33" s="46">
        <f t="shared" si="0"/>
        <v>0</v>
      </c>
    </row>
    <row r="34" spans="2:40" ht="20.100000000000001" customHeight="1" x14ac:dyDescent="0.15">
      <c r="B34" s="1059" t="s">
        <v>698</v>
      </c>
      <c r="C34" s="1060"/>
      <c r="D34" s="189">
        <f t="shared" ref="D34:AM34" si="1">SUM(D9:D33)</f>
        <v>0</v>
      </c>
      <c r="E34" s="47">
        <f t="shared" si="1"/>
        <v>0</v>
      </c>
      <c r="F34" s="335">
        <f t="shared" si="1"/>
        <v>0</v>
      </c>
      <c r="G34" s="189">
        <f t="shared" si="1"/>
        <v>0</v>
      </c>
      <c r="H34" s="47">
        <f t="shared" si="1"/>
        <v>4</v>
      </c>
      <c r="I34" s="335">
        <f t="shared" si="1"/>
        <v>2</v>
      </c>
      <c r="J34" s="189">
        <f t="shared" si="1"/>
        <v>2</v>
      </c>
      <c r="K34" s="47">
        <f t="shared" si="1"/>
        <v>4</v>
      </c>
      <c r="L34" s="335">
        <f t="shared" si="1"/>
        <v>18</v>
      </c>
      <c r="M34" s="189">
        <f t="shared" si="1"/>
        <v>18</v>
      </c>
      <c r="N34" s="47">
        <f t="shared" si="1"/>
        <v>1</v>
      </c>
      <c r="O34" s="335">
        <f t="shared" si="1"/>
        <v>0</v>
      </c>
      <c r="P34" s="189">
        <f t="shared" si="1"/>
        <v>5</v>
      </c>
      <c r="Q34" s="47">
        <f t="shared" si="1"/>
        <v>2</v>
      </c>
      <c r="R34" s="335">
        <f t="shared" si="1"/>
        <v>3</v>
      </c>
      <c r="S34" s="189">
        <f t="shared" si="1"/>
        <v>2</v>
      </c>
      <c r="T34" s="47">
        <f t="shared" si="1"/>
        <v>5</v>
      </c>
      <c r="U34" s="335">
        <f t="shared" si="1"/>
        <v>0</v>
      </c>
      <c r="V34" s="189">
        <f t="shared" si="1"/>
        <v>0</v>
      </c>
      <c r="W34" s="47">
        <f t="shared" si="1"/>
        <v>4</v>
      </c>
      <c r="X34" s="335">
        <f t="shared" si="1"/>
        <v>1</v>
      </c>
      <c r="Y34" s="189">
        <f t="shared" si="1"/>
        <v>9</v>
      </c>
      <c r="Z34" s="47">
        <f t="shared" si="1"/>
        <v>14</v>
      </c>
      <c r="AA34" s="335">
        <f t="shared" si="1"/>
        <v>5</v>
      </c>
      <c r="AB34" s="189">
        <f t="shared" si="1"/>
        <v>2</v>
      </c>
      <c r="AC34" s="47">
        <f t="shared" si="1"/>
        <v>9</v>
      </c>
      <c r="AD34" s="335">
        <f t="shared" si="1"/>
        <v>12</v>
      </c>
      <c r="AE34" s="189">
        <f t="shared" si="1"/>
        <v>0</v>
      </c>
      <c r="AF34" s="47">
        <f t="shared" si="1"/>
        <v>3</v>
      </c>
      <c r="AG34" s="335">
        <f t="shared" si="1"/>
        <v>20</v>
      </c>
      <c r="AH34" s="189">
        <f t="shared" si="1"/>
        <v>24</v>
      </c>
      <c r="AI34" s="47">
        <f t="shared" si="1"/>
        <v>25</v>
      </c>
      <c r="AJ34" s="335">
        <f t="shared" si="1"/>
        <v>25</v>
      </c>
      <c r="AK34" s="189">
        <f t="shared" si="1"/>
        <v>0</v>
      </c>
      <c r="AL34" s="47">
        <f t="shared" si="1"/>
        <v>0</v>
      </c>
      <c r="AM34" s="335">
        <f t="shared" si="1"/>
        <v>0</v>
      </c>
      <c r="AN34" s="46">
        <f t="shared" si="0"/>
        <v>219</v>
      </c>
    </row>
    <row r="35" spans="2:40" ht="20.100000000000001" customHeight="1" thickBot="1" x14ac:dyDescent="0.2">
      <c r="B35" s="1061" t="s">
        <v>699</v>
      </c>
      <c r="C35" s="1062"/>
      <c r="D35" s="48"/>
      <c r="E35" s="49">
        <f>SUM(D34:F34)</f>
        <v>0</v>
      </c>
      <c r="F35" s="49"/>
      <c r="G35" s="48"/>
      <c r="H35" s="49">
        <f>SUM(G34:I34)</f>
        <v>6</v>
      </c>
      <c r="I35" s="49"/>
      <c r="J35" s="48"/>
      <c r="K35" s="49">
        <f>SUM(J34:L34)</f>
        <v>24</v>
      </c>
      <c r="L35" s="49"/>
      <c r="M35" s="48"/>
      <c r="N35" s="49">
        <f>SUM(M34:O34)</f>
        <v>19</v>
      </c>
      <c r="O35" s="49"/>
      <c r="P35" s="48"/>
      <c r="Q35" s="49">
        <f>SUM(P34:R34)</f>
        <v>10</v>
      </c>
      <c r="R35" s="49"/>
      <c r="S35" s="48"/>
      <c r="T35" s="49">
        <f>SUM(S34:U34)</f>
        <v>7</v>
      </c>
      <c r="U35" s="49"/>
      <c r="V35" s="48"/>
      <c r="W35" s="49">
        <f>SUM(V34:X34)</f>
        <v>5</v>
      </c>
      <c r="X35" s="49"/>
      <c r="Y35" s="48"/>
      <c r="Z35" s="49">
        <f>SUM(Y34:AA34)</f>
        <v>28</v>
      </c>
      <c r="AA35" s="49"/>
      <c r="AB35" s="48"/>
      <c r="AC35" s="49">
        <f>SUM(AB34:AD34)</f>
        <v>23</v>
      </c>
      <c r="AD35" s="49"/>
      <c r="AE35" s="48"/>
      <c r="AF35" s="49">
        <f>SUM(AE34:AG34)</f>
        <v>23</v>
      </c>
      <c r="AG35" s="49"/>
      <c r="AH35" s="48"/>
      <c r="AI35" s="49">
        <f>SUM(AH34:AJ34)</f>
        <v>74</v>
      </c>
      <c r="AJ35" s="49"/>
      <c r="AK35" s="48"/>
      <c r="AL35" s="49">
        <f>SUM(AK34:AM34)</f>
        <v>0</v>
      </c>
      <c r="AM35" s="49"/>
      <c r="AN35" s="50">
        <f>SUM(AN9:AN33)</f>
        <v>219</v>
      </c>
    </row>
    <row r="36" spans="2:40" ht="9.9499999999999993" customHeight="1" x14ac:dyDescent="0.15"/>
    <row r="37" spans="2:40" ht="24.95" customHeight="1" x14ac:dyDescent="0.15">
      <c r="B37" s="2" t="s">
        <v>167</v>
      </c>
    </row>
    <row r="38" spans="2:40" ht="9.9499999999999993" customHeight="1" thickBot="1" x14ac:dyDescent="0.2"/>
    <row r="39" spans="2:40" ht="20.100000000000001" customHeight="1" thickBot="1" x14ac:dyDescent="0.2">
      <c r="B39" s="1" t="s">
        <v>164</v>
      </c>
      <c r="C39" s="352" t="e">
        <f>'４　経営収支'!#REF!</f>
        <v>#REF!</v>
      </c>
      <c r="D39" s="1" t="s">
        <v>371</v>
      </c>
    </row>
    <row r="40" spans="2:40" ht="9.9499999999999993" customHeight="1" thickBot="1" x14ac:dyDescent="0.2"/>
    <row r="41" spans="2:40" ht="20.100000000000001" customHeight="1" x14ac:dyDescent="0.15">
      <c r="B41" s="1074" t="s">
        <v>358</v>
      </c>
      <c r="C41" s="1075"/>
      <c r="D41" s="1071">
        <v>1</v>
      </c>
      <c r="E41" s="1072"/>
      <c r="F41" s="1073"/>
      <c r="G41" s="1071">
        <v>2</v>
      </c>
      <c r="H41" s="1072"/>
      <c r="I41" s="1073"/>
      <c r="J41" s="1071">
        <v>3</v>
      </c>
      <c r="K41" s="1072"/>
      <c r="L41" s="1073"/>
      <c r="M41" s="1071">
        <v>4</v>
      </c>
      <c r="N41" s="1072"/>
      <c r="O41" s="1073"/>
      <c r="P41" s="1071">
        <v>5</v>
      </c>
      <c r="Q41" s="1072"/>
      <c r="R41" s="1073"/>
      <c r="S41" s="1071">
        <v>6</v>
      </c>
      <c r="T41" s="1072"/>
      <c r="U41" s="1073"/>
      <c r="V41" s="1071">
        <v>7</v>
      </c>
      <c r="W41" s="1072"/>
      <c r="X41" s="1073"/>
      <c r="Y41" s="1071">
        <v>8</v>
      </c>
      <c r="Z41" s="1072"/>
      <c r="AA41" s="1073"/>
      <c r="AB41" s="1071">
        <v>9</v>
      </c>
      <c r="AC41" s="1072"/>
      <c r="AD41" s="1073"/>
      <c r="AE41" s="1071">
        <v>10</v>
      </c>
      <c r="AF41" s="1072"/>
      <c r="AG41" s="1073"/>
      <c r="AH41" s="1071">
        <v>11</v>
      </c>
      <c r="AI41" s="1072"/>
      <c r="AJ41" s="1073"/>
      <c r="AK41" s="1071">
        <v>12</v>
      </c>
      <c r="AL41" s="1072"/>
      <c r="AM41" s="1073"/>
      <c r="AN41" s="1076" t="s">
        <v>30</v>
      </c>
    </row>
    <row r="42" spans="2:40" ht="20.100000000000001" customHeight="1" x14ac:dyDescent="0.15">
      <c r="B42" s="1051"/>
      <c r="C42" s="1052"/>
      <c r="D42" s="325" t="s">
        <v>31</v>
      </c>
      <c r="E42" s="41" t="s">
        <v>32</v>
      </c>
      <c r="F42" s="42" t="s">
        <v>33</v>
      </c>
      <c r="G42" s="325" t="s">
        <v>31</v>
      </c>
      <c r="H42" s="42" t="s">
        <v>32</v>
      </c>
      <c r="I42" s="42" t="s">
        <v>33</v>
      </c>
      <c r="J42" s="325" t="s">
        <v>31</v>
      </c>
      <c r="K42" s="42" t="s">
        <v>32</v>
      </c>
      <c r="L42" s="42" t="s">
        <v>33</v>
      </c>
      <c r="M42" s="325" t="s">
        <v>31</v>
      </c>
      <c r="N42" s="42" t="s">
        <v>32</v>
      </c>
      <c r="O42" s="42" t="s">
        <v>33</v>
      </c>
      <c r="P42" s="325" t="s">
        <v>31</v>
      </c>
      <c r="Q42" s="42" t="s">
        <v>32</v>
      </c>
      <c r="R42" s="42" t="s">
        <v>33</v>
      </c>
      <c r="S42" s="325" t="s">
        <v>31</v>
      </c>
      <c r="T42" s="449" t="s">
        <v>32</v>
      </c>
      <c r="U42" s="449" t="s">
        <v>33</v>
      </c>
      <c r="V42" s="325" t="s">
        <v>31</v>
      </c>
      <c r="W42" s="42" t="s">
        <v>32</v>
      </c>
      <c r="X42" s="42" t="s">
        <v>33</v>
      </c>
      <c r="Y42" s="325" t="s">
        <v>31</v>
      </c>
      <c r="Z42" s="42" t="s">
        <v>32</v>
      </c>
      <c r="AA42" s="42" t="s">
        <v>33</v>
      </c>
      <c r="AB42" s="325" t="s">
        <v>31</v>
      </c>
      <c r="AC42" s="42" t="s">
        <v>32</v>
      </c>
      <c r="AD42" s="42" t="s">
        <v>33</v>
      </c>
      <c r="AE42" s="325" t="s">
        <v>31</v>
      </c>
      <c r="AF42" s="42" t="s">
        <v>32</v>
      </c>
      <c r="AG42" s="42" t="s">
        <v>33</v>
      </c>
      <c r="AH42" s="325" t="s">
        <v>31</v>
      </c>
      <c r="AI42" s="42" t="s">
        <v>32</v>
      </c>
      <c r="AJ42" s="42" t="s">
        <v>33</v>
      </c>
      <c r="AK42" s="325" t="s">
        <v>31</v>
      </c>
      <c r="AL42" s="42" t="s">
        <v>32</v>
      </c>
      <c r="AM42" s="42" t="s">
        <v>33</v>
      </c>
      <c r="AN42" s="1054"/>
    </row>
    <row r="43" spans="2:40" ht="20.100000000000001" customHeight="1" x14ac:dyDescent="0.15">
      <c r="B43" s="1063" t="s">
        <v>380</v>
      </c>
      <c r="C43" s="1052"/>
      <c r="D43" s="189" t="e">
        <f>D34*$C$39/10</f>
        <v>#REF!</v>
      </c>
      <c r="E43" s="47" t="e">
        <f t="shared" ref="E43:AM43" si="2">E34*$C$39/10</f>
        <v>#REF!</v>
      </c>
      <c r="F43" s="335" t="e">
        <f t="shared" si="2"/>
        <v>#REF!</v>
      </c>
      <c r="G43" s="189" t="e">
        <f t="shared" si="2"/>
        <v>#REF!</v>
      </c>
      <c r="H43" s="47" t="e">
        <f t="shared" si="2"/>
        <v>#REF!</v>
      </c>
      <c r="I43" s="335" t="e">
        <f t="shared" si="2"/>
        <v>#REF!</v>
      </c>
      <c r="J43" s="189" t="e">
        <f t="shared" si="2"/>
        <v>#REF!</v>
      </c>
      <c r="K43" s="47" t="e">
        <f t="shared" si="2"/>
        <v>#REF!</v>
      </c>
      <c r="L43" s="335" t="e">
        <f t="shared" si="2"/>
        <v>#REF!</v>
      </c>
      <c r="M43" s="189" t="e">
        <f t="shared" si="2"/>
        <v>#REF!</v>
      </c>
      <c r="N43" s="47" t="e">
        <f t="shared" si="2"/>
        <v>#REF!</v>
      </c>
      <c r="O43" s="335" t="e">
        <f t="shared" si="2"/>
        <v>#REF!</v>
      </c>
      <c r="P43" s="189" t="e">
        <f t="shared" si="2"/>
        <v>#REF!</v>
      </c>
      <c r="Q43" s="47" t="e">
        <f t="shared" si="2"/>
        <v>#REF!</v>
      </c>
      <c r="R43" s="335" t="e">
        <f t="shared" si="2"/>
        <v>#REF!</v>
      </c>
      <c r="S43" s="189" t="e">
        <f t="shared" si="2"/>
        <v>#REF!</v>
      </c>
      <c r="T43" s="47" t="e">
        <f t="shared" si="2"/>
        <v>#REF!</v>
      </c>
      <c r="U43" s="335" t="e">
        <f t="shared" si="2"/>
        <v>#REF!</v>
      </c>
      <c r="V43" s="189" t="e">
        <f t="shared" si="2"/>
        <v>#REF!</v>
      </c>
      <c r="W43" s="47" t="e">
        <f t="shared" si="2"/>
        <v>#REF!</v>
      </c>
      <c r="X43" s="335" t="e">
        <f t="shared" si="2"/>
        <v>#REF!</v>
      </c>
      <c r="Y43" s="189" t="e">
        <f t="shared" si="2"/>
        <v>#REF!</v>
      </c>
      <c r="Z43" s="47" t="e">
        <f t="shared" si="2"/>
        <v>#REF!</v>
      </c>
      <c r="AA43" s="335" t="e">
        <f t="shared" si="2"/>
        <v>#REF!</v>
      </c>
      <c r="AB43" s="189" t="e">
        <f t="shared" si="2"/>
        <v>#REF!</v>
      </c>
      <c r="AC43" s="47" t="e">
        <f t="shared" si="2"/>
        <v>#REF!</v>
      </c>
      <c r="AD43" s="335" t="e">
        <f t="shared" si="2"/>
        <v>#REF!</v>
      </c>
      <c r="AE43" s="189" t="e">
        <f t="shared" si="2"/>
        <v>#REF!</v>
      </c>
      <c r="AF43" s="47" t="e">
        <f t="shared" si="2"/>
        <v>#REF!</v>
      </c>
      <c r="AG43" s="335" t="e">
        <f t="shared" si="2"/>
        <v>#REF!</v>
      </c>
      <c r="AH43" s="189" t="e">
        <f t="shared" si="2"/>
        <v>#REF!</v>
      </c>
      <c r="AI43" s="47" t="e">
        <f t="shared" si="2"/>
        <v>#REF!</v>
      </c>
      <c r="AJ43" s="335" t="e">
        <f t="shared" si="2"/>
        <v>#REF!</v>
      </c>
      <c r="AK43" s="189" t="e">
        <f t="shared" si="2"/>
        <v>#REF!</v>
      </c>
      <c r="AL43" s="47" t="e">
        <f t="shared" si="2"/>
        <v>#REF!</v>
      </c>
      <c r="AM43" s="335" t="e">
        <f t="shared" si="2"/>
        <v>#REF!</v>
      </c>
      <c r="AN43" s="46" t="e">
        <f t="shared" ref="AN43:AN47" si="3">SUM(D43:AM43)</f>
        <v>#REF!</v>
      </c>
    </row>
    <row r="44" spans="2:40" ht="20.100000000000001" customHeight="1" thickBot="1" x14ac:dyDescent="0.2">
      <c r="B44" s="1055" t="s">
        <v>80</v>
      </c>
      <c r="C44" s="1056"/>
      <c r="D44" s="183"/>
      <c r="E44" s="180" t="e">
        <f>SUM(D43:F43)</f>
        <v>#REF!</v>
      </c>
      <c r="F44" s="180"/>
      <c r="G44" s="183"/>
      <c r="H44" s="180" t="e">
        <f>SUM(G43:I43)</f>
        <v>#REF!</v>
      </c>
      <c r="I44" s="180"/>
      <c r="J44" s="183"/>
      <c r="K44" s="180" t="e">
        <f>SUM(J43:L43)</f>
        <v>#REF!</v>
      </c>
      <c r="L44" s="180"/>
      <c r="M44" s="183"/>
      <c r="N44" s="180" t="e">
        <f>SUM(M43:O43)</f>
        <v>#REF!</v>
      </c>
      <c r="O44" s="180"/>
      <c r="P44" s="183"/>
      <c r="Q44" s="180" t="e">
        <f>SUM(P43:R43)</f>
        <v>#REF!</v>
      </c>
      <c r="R44" s="180"/>
      <c r="S44" s="183"/>
      <c r="T44" s="180" t="e">
        <f>SUM(S43:U43)</f>
        <v>#REF!</v>
      </c>
      <c r="U44" s="180"/>
      <c r="V44" s="183"/>
      <c r="W44" s="180" t="e">
        <f>SUM(V43:X43)</f>
        <v>#REF!</v>
      </c>
      <c r="X44" s="180"/>
      <c r="Y44" s="183"/>
      <c r="Z44" s="180" t="e">
        <f>SUM(Y43:AA43)</f>
        <v>#REF!</v>
      </c>
      <c r="AA44" s="180"/>
      <c r="AB44" s="183"/>
      <c r="AC44" s="180" t="e">
        <f>SUM(AB43:AD43)</f>
        <v>#REF!</v>
      </c>
      <c r="AD44" s="180"/>
      <c r="AE44" s="183"/>
      <c r="AF44" s="180" t="e">
        <f>SUM(AE43:AG43)</f>
        <v>#REF!</v>
      </c>
      <c r="AG44" s="180"/>
      <c r="AH44" s="183"/>
      <c r="AI44" s="180" t="e">
        <f>SUM(AH43:AJ43)</f>
        <v>#REF!</v>
      </c>
      <c r="AJ44" s="180"/>
      <c r="AK44" s="183"/>
      <c r="AL44" s="180" t="e">
        <f>SUM(AK43:AM43)</f>
        <v>#REF!</v>
      </c>
      <c r="AM44" s="180"/>
      <c r="AN44" s="184" t="e">
        <f t="shared" si="3"/>
        <v>#REF!</v>
      </c>
    </row>
    <row r="45" spans="2:40" ht="20.100000000000001" customHeight="1" thickTop="1" x14ac:dyDescent="0.15">
      <c r="B45" s="1064" t="s">
        <v>170</v>
      </c>
      <c r="C45" s="185" t="s">
        <v>168</v>
      </c>
      <c r="D45" s="186">
        <v>60</v>
      </c>
      <c r="E45" s="187">
        <v>60</v>
      </c>
      <c r="F45" s="187">
        <v>60</v>
      </c>
      <c r="G45" s="186">
        <v>60</v>
      </c>
      <c r="H45" s="187">
        <v>60</v>
      </c>
      <c r="I45" s="187">
        <v>60</v>
      </c>
      <c r="J45" s="186">
        <v>60</v>
      </c>
      <c r="K45" s="187">
        <v>60</v>
      </c>
      <c r="L45" s="187">
        <v>60</v>
      </c>
      <c r="M45" s="186">
        <v>60</v>
      </c>
      <c r="N45" s="187">
        <v>60</v>
      </c>
      <c r="O45" s="187">
        <v>60</v>
      </c>
      <c r="P45" s="186">
        <v>60</v>
      </c>
      <c r="Q45" s="187">
        <v>60</v>
      </c>
      <c r="R45" s="187">
        <v>60</v>
      </c>
      <c r="S45" s="186">
        <v>60</v>
      </c>
      <c r="T45" s="187">
        <v>60</v>
      </c>
      <c r="U45" s="187">
        <v>60</v>
      </c>
      <c r="V45" s="186">
        <v>60</v>
      </c>
      <c r="W45" s="187">
        <v>60</v>
      </c>
      <c r="X45" s="187">
        <v>60</v>
      </c>
      <c r="Y45" s="186">
        <v>60</v>
      </c>
      <c r="Z45" s="187">
        <v>60</v>
      </c>
      <c r="AA45" s="187">
        <v>60</v>
      </c>
      <c r="AB45" s="186">
        <v>60</v>
      </c>
      <c r="AC45" s="187">
        <v>60</v>
      </c>
      <c r="AD45" s="187">
        <v>60</v>
      </c>
      <c r="AE45" s="186">
        <v>60</v>
      </c>
      <c r="AF45" s="187">
        <v>60</v>
      </c>
      <c r="AG45" s="187">
        <v>60</v>
      </c>
      <c r="AH45" s="186">
        <v>60</v>
      </c>
      <c r="AI45" s="187">
        <v>60</v>
      </c>
      <c r="AJ45" s="187">
        <v>60</v>
      </c>
      <c r="AK45" s="186">
        <v>60</v>
      </c>
      <c r="AL45" s="187">
        <v>60</v>
      </c>
      <c r="AM45" s="187">
        <v>60</v>
      </c>
      <c r="AN45" s="188">
        <f t="shared" si="3"/>
        <v>2160</v>
      </c>
    </row>
    <row r="46" spans="2:40" ht="20.100000000000001" customHeight="1" x14ac:dyDescent="0.15">
      <c r="B46" s="1065"/>
      <c r="C46" s="181" t="s">
        <v>169</v>
      </c>
      <c r="D46" s="189">
        <v>50</v>
      </c>
      <c r="E46" s="45">
        <v>50</v>
      </c>
      <c r="F46" s="45">
        <v>50</v>
      </c>
      <c r="G46" s="189">
        <v>50</v>
      </c>
      <c r="H46" s="45">
        <v>50</v>
      </c>
      <c r="I46" s="45">
        <v>50</v>
      </c>
      <c r="J46" s="189">
        <v>50</v>
      </c>
      <c r="K46" s="45">
        <v>50</v>
      </c>
      <c r="L46" s="45">
        <v>50</v>
      </c>
      <c r="M46" s="189">
        <v>50</v>
      </c>
      <c r="N46" s="45">
        <v>50</v>
      </c>
      <c r="O46" s="45">
        <v>50</v>
      </c>
      <c r="P46" s="189">
        <v>50</v>
      </c>
      <c r="Q46" s="45">
        <v>50</v>
      </c>
      <c r="R46" s="45">
        <v>50</v>
      </c>
      <c r="S46" s="189">
        <v>50</v>
      </c>
      <c r="T46" s="45">
        <v>50</v>
      </c>
      <c r="U46" s="45">
        <v>50</v>
      </c>
      <c r="V46" s="189">
        <v>50</v>
      </c>
      <c r="W46" s="45">
        <v>50</v>
      </c>
      <c r="X46" s="45">
        <v>50</v>
      </c>
      <c r="Y46" s="189">
        <v>50</v>
      </c>
      <c r="Z46" s="45">
        <v>50</v>
      </c>
      <c r="AA46" s="45">
        <v>50</v>
      </c>
      <c r="AB46" s="189">
        <v>50</v>
      </c>
      <c r="AC46" s="45">
        <v>50</v>
      </c>
      <c r="AD46" s="45">
        <v>50</v>
      </c>
      <c r="AE46" s="189">
        <v>50</v>
      </c>
      <c r="AF46" s="45">
        <v>50</v>
      </c>
      <c r="AG46" s="45">
        <v>50</v>
      </c>
      <c r="AH46" s="189">
        <v>50</v>
      </c>
      <c r="AI46" s="45">
        <v>50</v>
      </c>
      <c r="AJ46" s="45">
        <v>50</v>
      </c>
      <c r="AK46" s="189">
        <v>50</v>
      </c>
      <c r="AL46" s="45">
        <v>50</v>
      </c>
      <c r="AM46" s="45">
        <v>50</v>
      </c>
      <c r="AN46" s="46">
        <f t="shared" si="3"/>
        <v>1800</v>
      </c>
    </row>
    <row r="47" spans="2:40" ht="20.100000000000001" customHeight="1" x14ac:dyDescent="0.15">
      <c r="B47" s="1065"/>
      <c r="C47" s="181" t="s">
        <v>175</v>
      </c>
      <c r="D47" s="189">
        <v>25</v>
      </c>
      <c r="E47" s="45">
        <v>25</v>
      </c>
      <c r="F47" s="45">
        <v>25</v>
      </c>
      <c r="G47" s="189">
        <v>25</v>
      </c>
      <c r="H47" s="45">
        <v>25</v>
      </c>
      <c r="I47" s="45">
        <v>25</v>
      </c>
      <c r="J47" s="189">
        <v>25</v>
      </c>
      <c r="K47" s="45">
        <v>25</v>
      </c>
      <c r="L47" s="45">
        <v>25</v>
      </c>
      <c r="M47" s="189">
        <v>25</v>
      </c>
      <c r="N47" s="45">
        <v>25</v>
      </c>
      <c r="O47" s="45">
        <v>25</v>
      </c>
      <c r="P47" s="189">
        <v>25</v>
      </c>
      <c r="Q47" s="45">
        <v>25</v>
      </c>
      <c r="R47" s="45">
        <v>25</v>
      </c>
      <c r="S47" s="189">
        <v>25</v>
      </c>
      <c r="T47" s="45">
        <v>25</v>
      </c>
      <c r="U47" s="45">
        <v>25</v>
      </c>
      <c r="V47" s="189">
        <v>25</v>
      </c>
      <c r="W47" s="45">
        <v>25</v>
      </c>
      <c r="X47" s="45">
        <v>25</v>
      </c>
      <c r="Y47" s="189">
        <v>25</v>
      </c>
      <c r="Z47" s="45">
        <v>25</v>
      </c>
      <c r="AA47" s="45">
        <v>25</v>
      </c>
      <c r="AB47" s="189">
        <v>25</v>
      </c>
      <c r="AC47" s="45">
        <v>25</v>
      </c>
      <c r="AD47" s="45">
        <v>25</v>
      </c>
      <c r="AE47" s="189">
        <v>25</v>
      </c>
      <c r="AF47" s="45">
        <v>25</v>
      </c>
      <c r="AG47" s="45">
        <v>25</v>
      </c>
      <c r="AH47" s="189">
        <v>25</v>
      </c>
      <c r="AI47" s="45">
        <v>25</v>
      </c>
      <c r="AJ47" s="45">
        <v>25</v>
      </c>
      <c r="AK47" s="189">
        <v>25</v>
      </c>
      <c r="AL47" s="45">
        <v>25</v>
      </c>
      <c r="AM47" s="45">
        <v>25</v>
      </c>
      <c r="AN47" s="46">
        <f t="shared" si="3"/>
        <v>900</v>
      </c>
    </row>
    <row r="48" spans="2:40" ht="20.100000000000001" customHeight="1" x14ac:dyDescent="0.15">
      <c r="B48" s="1065"/>
      <c r="C48" s="182"/>
      <c r="D48" s="189"/>
      <c r="E48" s="45"/>
      <c r="F48" s="45"/>
      <c r="G48" s="189"/>
      <c r="H48" s="45"/>
      <c r="I48" s="45"/>
      <c r="J48" s="189"/>
      <c r="K48" s="45"/>
      <c r="L48" s="45"/>
      <c r="M48" s="189"/>
      <c r="N48" s="45"/>
      <c r="O48" s="45"/>
      <c r="P48" s="189"/>
      <c r="Q48" s="45"/>
      <c r="R48" s="45"/>
      <c r="S48" s="189"/>
      <c r="T48" s="45"/>
      <c r="U48" s="45"/>
      <c r="V48" s="189"/>
      <c r="W48" s="45"/>
      <c r="X48" s="45"/>
      <c r="Y48" s="189"/>
      <c r="Z48" s="45"/>
      <c r="AA48" s="45"/>
      <c r="AB48" s="189"/>
      <c r="AC48" s="45"/>
      <c r="AD48" s="45"/>
      <c r="AE48" s="189"/>
      <c r="AF48" s="45"/>
      <c r="AG48" s="45"/>
      <c r="AH48" s="189"/>
      <c r="AI48" s="45"/>
      <c r="AJ48" s="45"/>
      <c r="AK48" s="189"/>
      <c r="AL48" s="45"/>
      <c r="AM48" s="45"/>
      <c r="AN48" s="46">
        <f t="shared" ref="AN48:AN51" si="4">SUM(D48:AM48)</f>
        <v>0</v>
      </c>
    </row>
    <row r="49" spans="2:40" ht="20.100000000000001" customHeight="1" thickBot="1" x14ac:dyDescent="0.2">
      <c r="B49" s="1066"/>
      <c r="C49" s="193" t="s">
        <v>173</v>
      </c>
      <c r="D49" s="190">
        <f>SUM(D45:D48)</f>
        <v>135</v>
      </c>
      <c r="E49" s="191">
        <f t="shared" ref="E49:AM49" si="5">SUM(E45:E48)</f>
        <v>135</v>
      </c>
      <c r="F49" s="191">
        <f t="shared" si="5"/>
        <v>135</v>
      </c>
      <c r="G49" s="190">
        <f t="shared" si="5"/>
        <v>135</v>
      </c>
      <c r="H49" s="191">
        <f t="shared" si="5"/>
        <v>135</v>
      </c>
      <c r="I49" s="191">
        <f t="shared" si="5"/>
        <v>135</v>
      </c>
      <c r="J49" s="190">
        <f t="shared" si="5"/>
        <v>135</v>
      </c>
      <c r="K49" s="191">
        <f t="shared" si="5"/>
        <v>135</v>
      </c>
      <c r="L49" s="191">
        <f t="shared" si="5"/>
        <v>135</v>
      </c>
      <c r="M49" s="190">
        <f t="shared" si="5"/>
        <v>135</v>
      </c>
      <c r="N49" s="191">
        <f t="shared" si="5"/>
        <v>135</v>
      </c>
      <c r="O49" s="191">
        <f t="shared" si="5"/>
        <v>135</v>
      </c>
      <c r="P49" s="190">
        <f t="shared" si="5"/>
        <v>135</v>
      </c>
      <c r="Q49" s="191">
        <f t="shared" si="5"/>
        <v>135</v>
      </c>
      <c r="R49" s="191">
        <f t="shared" si="5"/>
        <v>135</v>
      </c>
      <c r="S49" s="190">
        <f t="shared" si="5"/>
        <v>135</v>
      </c>
      <c r="T49" s="191">
        <f t="shared" si="5"/>
        <v>135</v>
      </c>
      <c r="U49" s="191">
        <f t="shared" si="5"/>
        <v>135</v>
      </c>
      <c r="V49" s="190">
        <f t="shared" si="5"/>
        <v>135</v>
      </c>
      <c r="W49" s="191">
        <f t="shared" si="5"/>
        <v>135</v>
      </c>
      <c r="X49" s="191">
        <f t="shared" si="5"/>
        <v>135</v>
      </c>
      <c r="Y49" s="190">
        <f t="shared" si="5"/>
        <v>135</v>
      </c>
      <c r="Z49" s="191">
        <f t="shared" si="5"/>
        <v>135</v>
      </c>
      <c r="AA49" s="191">
        <f t="shared" si="5"/>
        <v>135</v>
      </c>
      <c r="AB49" s="190">
        <f t="shared" si="5"/>
        <v>135</v>
      </c>
      <c r="AC49" s="191">
        <f t="shared" si="5"/>
        <v>135</v>
      </c>
      <c r="AD49" s="191">
        <f t="shared" si="5"/>
        <v>135</v>
      </c>
      <c r="AE49" s="190">
        <f t="shared" si="5"/>
        <v>135</v>
      </c>
      <c r="AF49" s="191">
        <f t="shared" si="5"/>
        <v>135</v>
      </c>
      <c r="AG49" s="191">
        <f t="shared" si="5"/>
        <v>135</v>
      </c>
      <c r="AH49" s="190">
        <f t="shared" si="5"/>
        <v>135</v>
      </c>
      <c r="AI49" s="191">
        <f t="shared" si="5"/>
        <v>135</v>
      </c>
      <c r="AJ49" s="191">
        <f t="shared" si="5"/>
        <v>135</v>
      </c>
      <c r="AK49" s="190">
        <f t="shared" si="5"/>
        <v>135</v>
      </c>
      <c r="AL49" s="191">
        <f t="shared" si="5"/>
        <v>135</v>
      </c>
      <c r="AM49" s="191">
        <f t="shared" si="5"/>
        <v>135</v>
      </c>
      <c r="AN49" s="192">
        <f t="shared" si="4"/>
        <v>4860</v>
      </c>
    </row>
    <row r="50" spans="2:40" ht="20.100000000000001" customHeight="1" thickTop="1" x14ac:dyDescent="0.15">
      <c r="B50" s="1067" t="s">
        <v>174</v>
      </c>
      <c r="C50" s="1068"/>
      <c r="D50" s="194" t="e">
        <f>D49-D43</f>
        <v>#REF!</v>
      </c>
      <c r="E50" s="195" t="e">
        <f t="shared" ref="E50:AM50" si="6">E49-E43</f>
        <v>#REF!</v>
      </c>
      <c r="F50" s="195" t="e">
        <f t="shared" si="6"/>
        <v>#REF!</v>
      </c>
      <c r="G50" s="194" t="e">
        <f t="shared" si="6"/>
        <v>#REF!</v>
      </c>
      <c r="H50" s="195" t="e">
        <f t="shared" si="6"/>
        <v>#REF!</v>
      </c>
      <c r="I50" s="195" t="e">
        <f t="shared" si="6"/>
        <v>#REF!</v>
      </c>
      <c r="J50" s="194" t="e">
        <f t="shared" si="6"/>
        <v>#REF!</v>
      </c>
      <c r="K50" s="195" t="e">
        <f t="shared" si="6"/>
        <v>#REF!</v>
      </c>
      <c r="L50" s="195" t="e">
        <f t="shared" si="6"/>
        <v>#REF!</v>
      </c>
      <c r="M50" s="194" t="e">
        <f t="shared" si="6"/>
        <v>#REF!</v>
      </c>
      <c r="N50" s="195" t="e">
        <f t="shared" si="6"/>
        <v>#REF!</v>
      </c>
      <c r="O50" s="195" t="e">
        <f t="shared" si="6"/>
        <v>#REF!</v>
      </c>
      <c r="P50" s="194" t="e">
        <f t="shared" si="6"/>
        <v>#REF!</v>
      </c>
      <c r="Q50" s="195" t="e">
        <f t="shared" si="6"/>
        <v>#REF!</v>
      </c>
      <c r="R50" s="195" t="e">
        <f t="shared" si="6"/>
        <v>#REF!</v>
      </c>
      <c r="S50" s="194" t="e">
        <f t="shared" si="6"/>
        <v>#REF!</v>
      </c>
      <c r="T50" s="195" t="e">
        <f t="shared" si="6"/>
        <v>#REF!</v>
      </c>
      <c r="U50" s="195" t="e">
        <f t="shared" si="6"/>
        <v>#REF!</v>
      </c>
      <c r="V50" s="194" t="e">
        <f t="shared" si="6"/>
        <v>#REF!</v>
      </c>
      <c r="W50" s="195" t="e">
        <f t="shared" si="6"/>
        <v>#REF!</v>
      </c>
      <c r="X50" s="195" t="e">
        <f t="shared" si="6"/>
        <v>#REF!</v>
      </c>
      <c r="Y50" s="194" t="e">
        <f t="shared" si="6"/>
        <v>#REF!</v>
      </c>
      <c r="Z50" s="195" t="e">
        <f t="shared" si="6"/>
        <v>#REF!</v>
      </c>
      <c r="AA50" s="195" t="e">
        <f t="shared" si="6"/>
        <v>#REF!</v>
      </c>
      <c r="AB50" s="194" t="e">
        <f t="shared" si="6"/>
        <v>#REF!</v>
      </c>
      <c r="AC50" s="195" t="e">
        <f t="shared" si="6"/>
        <v>#REF!</v>
      </c>
      <c r="AD50" s="195" t="e">
        <f t="shared" si="6"/>
        <v>#REF!</v>
      </c>
      <c r="AE50" s="194" t="e">
        <f t="shared" si="6"/>
        <v>#REF!</v>
      </c>
      <c r="AF50" s="195" t="e">
        <f t="shared" si="6"/>
        <v>#REF!</v>
      </c>
      <c r="AG50" s="195" t="e">
        <f t="shared" si="6"/>
        <v>#REF!</v>
      </c>
      <c r="AH50" s="194" t="e">
        <f t="shared" si="6"/>
        <v>#REF!</v>
      </c>
      <c r="AI50" s="196" t="e">
        <f t="shared" si="6"/>
        <v>#REF!</v>
      </c>
      <c r="AJ50" s="195" t="e">
        <f t="shared" si="6"/>
        <v>#REF!</v>
      </c>
      <c r="AK50" s="194" t="e">
        <f t="shared" si="6"/>
        <v>#REF!</v>
      </c>
      <c r="AL50" s="195" t="e">
        <f t="shared" si="6"/>
        <v>#REF!</v>
      </c>
      <c r="AM50" s="195" t="e">
        <f t="shared" si="6"/>
        <v>#REF!</v>
      </c>
      <c r="AN50" s="188" t="e">
        <f t="shared" si="4"/>
        <v>#REF!</v>
      </c>
    </row>
    <row r="51" spans="2:40" ht="20.100000000000001" customHeight="1" thickBot="1" x14ac:dyDescent="0.2">
      <c r="B51" s="1069" t="s">
        <v>372</v>
      </c>
      <c r="C51" s="1070"/>
      <c r="D51" s="572" t="e">
        <f>IF(D50&gt;0,0,-(D50))</f>
        <v>#REF!</v>
      </c>
      <c r="E51" s="572" t="e">
        <f t="shared" ref="E51:AM51" si="7">IF(E50&gt;0,0,-(E50))</f>
        <v>#REF!</v>
      </c>
      <c r="F51" s="572" t="e">
        <f t="shared" si="7"/>
        <v>#REF!</v>
      </c>
      <c r="G51" s="572" t="e">
        <f t="shared" si="7"/>
        <v>#REF!</v>
      </c>
      <c r="H51" s="572" t="e">
        <f t="shared" si="7"/>
        <v>#REF!</v>
      </c>
      <c r="I51" s="572" t="e">
        <f t="shared" si="7"/>
        <v>#REF!</v>
      </c>
      <c r="J51" s="572" t="e">
        <f t="shared" si="7"/>
        <v>#REF!</v>
      </c>
      <c r="K51" s="572" t="e">
        <f t="shared" si="7"/>
        <v>#REF!</v>
      </c>
      <c r="L51" s="572" t="e">
        <f t="shared" si="7"/>
        <v>#REF!</v>
      </c>
      <c r="M51" s="572" t="e">
        <f t="shared" si="7"/>
        <v>#REF!</v>
      </c>
      <c r="N51" s="572" t="e">
        <f t="shared" si="7"/>
        <v>#REF!</v>
      </c>
      <c r="O51" s="572" t="e">
        <f t="shared" si="7"/>
        <v>#REF!</v>
      </c>
      <c r="P51" s="572" t="e">
        <f t="shared" si="7"/>
        <v>#REF!</v>
      </c>
      <c r="Q51" s="572" t="e">
        <f t="shared" si="7"/>
        <v>#REF!</v>
      </c>
      <c r="R51" s="572" t="e">
        <f t="shared" si="7"/>
        <v>#REF!</v>
      </c>
      <c r="S51" s="572" t="e">
        <f t="shared" si="7"/>
        <v>#REF!</v>
      </c>
      <c r="T51" s="572" t="e">
        <f t="shared" si="7"/>
        <v>#REF!</v>
      </c>
      <c r="U51" s="572" t="e">
        <f t="shared" si="7"/>
        <v>#REF!</v>
      </c>
      <c r="V51" s="572" t="e">
        <f t="shared" si="7"/>
        <v>#REF!</v>
      </c>
      <c r="W51" s="572" t="e">
        <f t="shared" si="7"/>
        <v>#REF!</v>
      </c>
      <c r="X51" s="572" t="e">
        <f t="shared" si="7"/>
        <v>#REF!</v>
      </c>
      <c r="Y51" s="572" t="e">
        <f t="shared" si="7"/>
        <v>#REF!</v>
      </c>
      <c r="Z51" s="572" t="e">
        <f t="shared" si="7"/>
        <v>#REF!</v>
      </c>
      <c r="AA51" s="572" t="e">
        <f t="shared" si="7"/>
        <v>#REF!</v>
      </c>
      <c r="AB51" s="572" t="e">
        <f t="shared" si="7"/>
        <v>#REF!</v>
      </c>
      <c r="AC51" s="572" t="e">
        <f t="shared" si="7"/>
        <v>#REF!</v>
      </c>
      <c r="AD51" s="572" t="e">
        <f t="shared" si="7"/>
        <v>#REF!</v>
      </c>
      <c r="AE51" s="572" t="e">
        <f t="shared" si="7"/>
        <v>#REF!</v>
      </c>
      <c r="AF51" s="572" t="e">
        <f t="shared" si="7"/>
        <v>#REF!</v>
      </c>
      <c r="AG51" s="572" t="e">
        <f t="shared" si="7"/>
        <v>#REF!</v>
      </c>
      <c r="AH51" s="572" t="e">
        <f t="shared" si="7"/>
        <v>#REF!</v>
      </c>
      <c r="AI51" s="572" t="e">
        <f t="shared" si="7"/>
        <v>#REF!</v>
      </c>
      <c r="AJ51" s="572" t="e">
        <f t="shared" si="7"/>
        <v>#REF!</v>
      </c>
      <c r="AK51" s="572" t="e">
        <f t="shared" si="7"/>
        <v>#REF!</v>
      </c>
      <c r="AL51" s="572" t="e">
        <f t="shared" si="7"/>
        <v>#REF!</v>
      </c>
      <c r="AM51" s="572" t="e">
        <f t="shared" si="7"/>
        <v>#REF!</v>
      </c>
      <c r="AN51" s="573" t="e">
        <f t="shared" si="4"/>
        <v>#REF!</v>
      </c>
    </row>
  </sheetData>
  <mergeCells count="51">
    <mergeCell ref="B45:B49"/>
    <mergeCell ref="B50:C50"/>
    <mergeCell ref="B51:C51"/>
    <mergeCell ref="AE41:AG41"/>
    <mergeCell ref="AH41:AJ41"/>
    <mergeCell ref="AK41:AM41"/>
    <mergeCell ref="AN41:AN42"/>
    <mergeCell ref="B43:C43"/>
    <mergeCell ref="B44:C44"/>
    <mergeCell ref="M41:O41"/>
    <mergeCell ref="P41:R41"/>
    <mergeCell ref="S41:U41"/>
    <mergeCell ref="V41:X41"/>
    <mergeCell ref="Y41:AA41"/>
    <mergeCell ref="AB41:AD41"/>
    <mergeCell ref="J41:L41"/>
    <mergeCell ref="B34:C34"/>
    <mergeCell ref="B35:C35"/>
    <mergeCell ref="B41:C42"/>
    <mergeCell ref="D41:F41"/>
    <mergeCell ref="G41:I41"/>
    <mergeCell ref="B33:C33"/>
    <mergeCell ref="B22:C22"/>
    <mergeCell ref="B23:C23"/>
    <mergeCell ref="B24:C24"/>
    <mergeCell ref="B25:C25"/>
    <mergeCell ref="B26:C26"/>
    <mergeCell ref="B27:C27"/>
    <mergeCell ref="B28:C28"/>
    <mergeCell ref="B29:C29"/>
    <mergeCell ref="B30:C30"/>
    <mergeCell ref="B31:C31"/>
    <mergeCell ref="B32:C32"/>
    <mergeCell ref="AK4:AM4"/>
    <mergeCell ref="AN4:AN5"/>
    <mergeCell ref="B6:C8"/>
    <mergeCell ref="B19:C19"/>
    <mergeCell ref="B20:C20"/>
    <mergeCell ref="AE4:AG4"/>
    <mergeCell ref="AH4:AJ4"/>
    <mergeCell ref="B21:C21"/>
    <mergeCell ref="S4:U4"/>
    <mergeCell ref="V4:X4"/>
    <mergeCell ref="Y4:AA4"/>
    <mergeCell ref="AB4:AD4"/>
    <mergeCell ref="B4:C5"/>
    <mergeCell ref="D4:F4"/>
    <mergeCell ref="G4:I4"/>
    <mergeCell ref="J4:L4"/>
    <mergeCell ref="M4:O4"/>
    <mergeCell ref="P4:R4"/>
  </mergeCells>
  <phoneticPr fontId="4"/>
  <pageMargins left="0.78740157480314965" right="0.78740157480314965" top="0.78740157480314965" bottom="0.78740157480314965" header="0.39370078740157483" footer="0.39370078740157483"/>
  <pageSetup paperSize="9" scale="52" orientation="landscape"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K51"/>
  <sheetViews>
    <sheetView showZeros="0" view="pageBreakPreview" topLeftCell="B6" zoomScale="70" zoomScaleNormal="75" zoomScaleSheetLayoutView="70" workbookViewId="0">
      <selection activeCell="O38" sqref="O38:O40"/>
    </sheetView>
  </sheetViews>
  <sheetFormatPr defaultRowHeight="13.5" x14ac:dyDescent="0.15"/>
  <cols>
    <col min="1" max="1" width="1.625" style="26" customWidth="1"/>
    <col min="2" max="3" width="11.625" style="26" customWidth="1"/>
    <col min="4" max="39" width="6.125" style="26" customWidth="1"/>
    <col min="40" max="40" width="7" style="26" customWidth="1"/>
    <col min="41" max="41" width="1.5" style="26" customWidth="1"/>
    <col min="42" max="16384" width="9" style="26"/>
  </cols>
  <sheetData>
    <row r="1" spans="2:63" ht="9.9499999999999993" customHeight="1" x14ac:dyDescent="0.15"/>
    <row r="2" spans="2:63" ht="24.95" customHeight="1" x14ac:dyDescent="0.15">
      <c r="B2" s="2" t="s">
        <v>759</v>
      </c>
      <c r="C2" s="2"/>
      <c r="D2" s="5"/>
      <c r="E2" s="5"/>
      <c r="F2" s="5"/>
      <c r="G2" s="5"/>
      <c r="H2" s="5"/>
      <c r="I2" s="5"/>
      <c r="J2" s="5"/>
      <c r="K2" s="5"/>
      <c r="L2" s="197" t="s">
        <v>162</v>
      </c>
      <c r="M2" s="179" t="s">
        <v>373</v>
      </c>
      <c r="N2" s="52"/>
      <c r="O2" s="197" t="s">
        <v>163</v>
      </c>
      <c r="P2" s="179" t="s">
        <v>719</v>
      </c>
      <c r="Q2" s="5"/>
      <c r="R2" s="5"/>
      <c r="S2" s="5"/>
      <c r="T2" s="5"/>
      <c r="U2" s="5"/>
      <c r="V2" s="5"/>
      <c r="W2" s="28"/>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row>
    <row r="3" spans="2:63" ht="24.95" customHeight="1" thickBot="1" x14ac:dyDescent="0.2">
      <c r="B3" s="2" t="s">
        <v>166</v>
      </c>
      <c r="C3" s="2"/>
      <c r="D3" s="5"/>
      <c r="E3" s="5"/>
      <c r="F3" s="5"/>
      <c r="G3" s="5"/>
      <c r="H3" s="5"/>
      <c r="I3" s="5"/>
      <c r="J3" s="5"/>
      <c r="K3" s="5"/>
      <c r="L3" s="5"/>
      <c r="M3" s="28"/>
      <c r="N3" s="5"/>
      <c r="O3" s="5"/>
      <c r="P3" s="28"/>
      <c r="Q3" s="5"/>
      <c r="R3" s="5"/>
      <c r="S3" s="5"/>
      <c r="T3" s="5"/>
      <c r="U3" s="5"/>
      <c r="V3" s="5"/>
      <c r="W3" s="28"/>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2:63" ht="20.100000000000001" customHeight="1" x14ac:dyDescent="0.15">
      <c r="B4" s="1081" t="s">
        <v>760</v>
      </c>
      <c r="C4" s="1082"/>
      <c r="D4" s="1077">
        <v>1</v>
      </c>
      <c r="E4" s="1078"/>
      <c r="F4" s="1079"/>
      <c r="G4" s="1077">
        <v>2</v>
      </c>
      <c r="H4" s="1078"/>
      <c r="I4" s="1079"/>
      <c r="J4" s="1077">
        <v>3</v>
      </c>
      <c r="K4" s="1078"/>
      <c r="L4" s="1079"/>
      <c r="M4" s="1077">
        <v>4</v>
      </c>
      <c r="N4" s="1078"/>
      <c r="O4" s="1079"/>
      <c r="P4" s="1077">
        <v>5</v>
      </c>
      <c r="Q4" s="1078"/>
      <c r="R4" s="1079"/>
      <c r="S4" s="1077">
        <v>6</v>
      </c>
      <c r="T4" s="1078"/>
      <c r="U4" s="1079"/>
      <c r="V4" s="1077">
        <v>7</v>
      </c>
      <c r="W4" s="1078"/>
      <c r="X4" s="1079"/>
      <c r="Y4" s="1077">
        <v>8</v>
      </c>
      <c r="Z4" s="1078"/>
      <c r="AA4" s="1079"/>
      <c r="AB4" s="1077">
        <v>9</v>
      </c>
      <c r="AC4" s="1078"/>
      <c r="AD4" s="1079"/>
      <c r="AE4" s="1077">
        <v>10</v>
      </c>
      <c r="AF4" s="1078"/>
      <c r="AG4" s="1079"/>
      <c r="AH4" s="1077">
        <v>11</v>
      </c>
      <c r="AI4" s="1078"/>
      <c r="AJ4" s="1079"/>
      <c r="AK4" s="1077">
        <v>12</v>
      </c>
      <c r="AL4" s="1078"/>
      <c r="AM4" s="1079"/>
      <c r="AN4" s="1080" t="s">
        <v>30</v>
      </c>
    </row>
    <row r="5" spans="2:63" ht="20.100000000000001" customHeight="1" x14ac:dyDescent="0.15">
      <c r="B5" s="1051"/>
      <c r="C5" s="1052"/>
      <c r="D5" s="325" t="s">
        <v>31</v>
      </c>
      <c r="E5" s="41" t="s">
        <v>32</v>
      </c>
      <c r="F5" s="42" t="s">
        <v>33</v>
      </c>
      <c r="G5" s="325" t="s">
        <v>31</v>
      </c>
      <c r="H5" s="42" t="s">
        <v>32</v>
      </c>
      <c r="I5" s="42" t="s">
        <v>33</v>
      </c>
      <c r="J5" s="325" t="s">
        <v>31</v>
      </c>
      <c r="K5" s="42" t="s">
        <v>32</v>
      </c>
      <c r="L5" s="42" t="s">
        <v>33</v>
      </c>
      <c r="M5" s="325" t="s">
        <v>31</v>
      </c>
      <c r="N5" s="42" t="s">
        <v>32</v>
      </c>
      <c r="O5" s="42" t="s">
        <v>33</v>
      </c>
      <c r="P5" s="325" t="s">
        <v>31</v>
      </c>
      <c r="Q5" s="42" t="s">
        <v>32</v>
      </c>
      <c r="R5" s="42" t="s">
        <v>33</v>
      </c>
      <c r="S5" s="325" t="s">
        <v>31</v>
      </c>
      <c r="T5" s="477" t="s">
        <v>32</v>
      </c>
      <c r="U5" s="477" t="s">
        <v>33</v>
      </c>
      <c r="V5" s="325" t="s">
        <v>31</v>
      </c>
      <c r="W5" s="42" t="s">
        <v>32</v>
      </c>
      <c r="X5" s="42" t="s">
        <v>33</v>
      </c>
      <c r="Y5" s="325" t="s">
        <v>31</v>
      </c>
      <c r="Z5" s="42" t="s">
        <v>32</v>
      </c>
      <c r="AA5" s="42" t="s">
        <v>33</v>
      </c>
      <c r="AB5" s="325" t="s">
        <v>31</v>
      </c>
      <c r="AC5" s="42" t="s">
        <v>32</v>
      </c>
      <c r="AD5" s="42" t="s">
        <v>33</v>
      </c>
      <c r="AE5" s="325" t="s">
        <v>31</v>
      </c>
      <c r="AF5" s="42" t="s">
        <v>32</v>
      </c>
      <c r="AG5" s="42" t="s">
        <v>33</v>
      </c>
      <c r="AH5" s="325" t="s">
        <v>31</v>
      </c>
      <c r="AI5" s="42" t="s">
        <v>32</v>
      </c>
      <c r="AJ5" s="42" t="s">
        <v>33</v>
      </c>
      <c r="AK5" s="325" t="s">
        <v>31</v>
      </c>
      <c r="AL5" s="42" t="s">
        <v>32</v>
      </c>
      <c r="AM5" s="42" t="s">
        <v>33</v>
      </c>
      <c r="AN5" s="1054"/>
    </row>
    <row r="6" spans="2:63" ht="20.100000000000001" customHeight="1" x14ac:dyDescent="0.15">
      <c r="B6" s="1055" t="s">
        <v>761</v>
      </c>
      <c r="C6" s="1056"/>
      <c r="D6" s="43"/>
      <c r="E6" s="5"/>
      <c r="F6" s="5"/>
      <c r="G6" s="5"/>
      <c r="H6" s="5"/>
      <c r="I6" s="5"/>
      <c r="J6" s="5"/>
      <c r="K6" s="5"/>
      <c r="L6" s="5"/>
      <c r="M6" s="5"/>
      <c r="N6" s="5"/>
      <c r="O6" s="28"/>
      <c r="P6" s="28"/>
      <c r="Q6" s="5"/>
      <c r="R6" s="5"/>
      <c r="S6" s="5"/>
      <c r="T6" s="5"/>
      <c r="U6" s="5"/>
      <c r="V6" s="5"/>
      <c r="W6" s="5"/>
      <c r="X6" s="5"/>
      <c r="Y6" s="5"/>
      <c r="Z6" s="5"/>
      <c r="AA6" s="5"/>
      <c r="AB6" s="5"/>
      <c r="AC6" s="5"/>
      <c r="AD6" s="5"/>
      <c r="AE6" s="5"/>
      <c r="AF6" s="5"/>
      <c r="AG6" s="5"/>
      <c r="AH6" s="5"/>
      <c r="AI6" s="5"/>
      <c r="AJ6" s="5"/>
      <c r="AK6" s="5"/>
      <c r="AL6" s="5"/>
      <c r="AM6" s="5"/>
      <c r="AN6" s="44"/>
    </row>
    <row r="7" spans="2:63" ht="20.100000000000001" customHeight="1" x14ac:dyDescent="0.15">
      <c r="B7" s="1057"/>
      <c r="C7" s="1058"/>
      <c r="D7" s="43"/>
      <c r="E7" s="5"/>
      <c r="F7" s="5"/>
      <c r="G7" s="5"/>
      <c r="H7" s="5"/>
      <c r="I7" s="5"/>
      <c r="J7" s="5"/>
      <c r="K7" s="5"/>
      <c r="L7" s="5"/>
      <c r="N7" s="5"/>
      <c r="O7" s="5"/>
      <c r="P7" s="5"/>
      <c r="Q7" s="5"/>
      <c r="R7" s="5"/>
      <c r="S7" s="5"/>
      <c r="T7" s="5"/>
      <c r="U7" s="5"/>
      <c r="V7" s="5"/>
      <c r="W7" s="5"/>
      <c r="X7" s="5"/>
      <c r="Y7" s="5"/>
      <c r="Z7" s="5"/>
      <c r="AA7" s="5"/>
      <c r="AB7" s="5"/>
      <c r="AC7" s="5"/>
      <c r="AD7" s="5"/>
      <c r="AE7" s="5"/>
      <c r="AF7" s="5"/>
      <c r="AG7" s="5"/>
      <c r="AH7" s="5"/>
      <c r="AI7" s="5"/>
      <c r="AJ7" s="5"/>
      <c r="AK7" s="5"/>
      <c r="AL7" s="5"/>
      <c r="AM7" s="5"/>
      <c r="AN7" s="44"/>
    </row>
    <row r="8" spans="2:63" ht="20.100000000000001" customHeight="1" x14ac:dyDescent="0.15">
      <c r="B8" s="1051"/>
      <c r="C8" s="1052"/>
      <c r="D8" s="326"/>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8"/>
    </row>
    <row r="9" spans="2:63" ht="20.100000000000001" customHeight="1" x14ac:dyDescent="0.15">
      <c r="B9" s="329" t="s">
        <v>359</v>
      </c>
      <c r="C9" s="330"/>
      <c r="D9" s="189"/>
      <c r="E9" s="45"/>
      <c r="F9" s="45"/>
      <c r="G9" s="189"/>
      <c r="H9" s="45"/>
      <c r="I9" s="45"/>
      <c r="J9" s="189"/>
      <c r="K9" s="45">
        <v>4</v>
      </c>
      <c r="L9" s="45">
        <v>16</v>
      </c>
      <c r="M9" s="189">
        <v>8</v>
      </c>
      <c r="N9" s="45"/>
      <c r="O9" s="45"/>
      <c r="P9" s="189"/>
      <c r="Q9" s="45"/>
      <c r="R9" s="45"/>
      <c r="S9" s="189"/>
      <c r="T9" s="45"/>
      <c r="U9" s="45"/>
      <c r="V9" s="189"/>
      <c r="W9" s="45"/>
      <c r="X9" s="45"/>
      <c r="Y9" s="189"/>
      <c r="Z9" s="45"/>
      <c r="AA9" s="45"/>
      <c r="AB9" s="189"/>
      <c r="AC9" s="45"/>
      <c r="AD9" s="45"/>
      <c r="AE9" s="189"/>
      <c r="AF9" s="45"/>
      <c r="AG9" s="45"/>
      <c r="AH9" s="189"/>
      <c r="AI9" s="45"/>
      <c r="AJ9" s="45"/>
      <c r="AK9" s="189"/>
      <c r="AL9" s="45"/>
      <c r="AM9" s="45"/>
      <c r="AN9" s="46">
        <f>SUM(D9:AM9)</f>
        <v>28</v>
      </c>
    </row>
    <row r="10" spans="2:63" ht="20.100000000000001" customHeight="1" x14ac:dyDescent="0.15">
      <c r="B10" s="331" t="s">
        <v>360</v>
      </c>
      <c r="C10" s="332"/>
      <c r="D10" s="189"/>
      <c r="E10" s="45"/>
      <c r="F10" s="45"/>
      <c r="G10" s="189"/>
      <c r="H10" s="45"/>
      <c r="I10" s="45">
        <v>2</v>
      </c>
      <c r="J10" s="189"/>
      <c r="K10" s="45"/>
      <c r="L10" s="45">
        <v>2</v>
      </c>
      <c r="M10" s="189"/>
      <c r="N10" s="45"/>
      <c r="O10" s="45"/>
      <c r="P10" s="189"/>
      <c r="Q10" s="45"/>
      <c r="R10" s="45">
        <v>2</v>
      </c>
      <c r="S10" s="189"/>
      <c r="T10" s="45"/>
      <c r="U10" s="45"/>
      <c r="V10" s="189"/>
      <c r="W10" s="45"/>
      <c r="X10" s="45"/>
      <c r="Y10" s="189"/>
      <c r="Z10" s="45"/>
      <c r="AA10" s="45"/>
      <c r="AB10" s="189"/>
      <c r="AC10" s="45"/>
      <c r="AD10" s="45"/>
      <c r="AE10" s="189"/>
      <c r="AF10" s="45"/>
      <c r="AG10" s="45"/>
      <c r="AH10" s="189"/>
      <c r="AI10" s="45"/>
      <c r="AJ10" s="45"/>
      <c r="AK10" s="189">
        <v>2</v>
      </c>
      <c r="AL10" s="45"/>
      <c r="AM10" s="45"/>
      <c r="AN10" s="46">
        <f t="shared" ref="AN10:AN34" si="0">SUM(D10:AM10)</f>
        <v>8</v>
      </c>
    </row>
    <row r="11" spans="2:63" ht="20.100000000000001" customHeight="1" x14ac:dyDescent="0.15">
      <c r="B11" s="331" t="s">
        <v>361</v>
      </c>
      <c r="C11" s="332"/>
      <c r="D11" s="189"/>
      <c r="E11" s="45"/>
      <c r="F11" s="45"/>
      <c r="G11" s="189"/>
      <c r="H11" s="45"/>
      <c r="I11" s="45"/>
      <c r="J11" s="189">
        <v>2</v>
      </c>
      <c r="K11" s="45"/>
      <c r="L11" s="524"/>
      <c r="M11" s="525"/>
      <c r="N11" s="524"/>
      <c r="O11" s="524"/>
      <c r="P11" s="525"/>
      <c r="Q11" s="524">
        <v>2</v>
      </c>
      <c r="R11" s="524"/>
      <c r="S11" s="525">
        <v>2</v>
      </c>
      <c r="T11" s="524">
        <v>2</v>
      </c>
      <c r="U11" s="524"/>
      <c r="V11" s="525"/>
      <c r="W11" s="524">
        <v>2</v>
      </c>
      <c r="X11" s="524"/>
      <c r="Y11" s="525">
        <v>2</v>
      </c>
      <c r="Z11" s="524"/>
      <c r="AA11" s="524"/>
      <c r="AB11" s="525">
        <v>2</v>
      </c>
      <c r="AC11" s="524"/>
      <c r="AD11" s="524"/>
      <c r="AE11" s="189"/>
      <c r="AF11" s="45">
        <v>2</v>
      </c>
      <c r="AG11" s="45"/>
      <c r="AH11" s="189"/>
      <c r="AI11" s="45"/>
      <c r="AJ11" s="45"/>
      <c r="AK11" s="189"/>
      <c r="AL11" s="45"/>
      <c r="AM11" s="45"/>
      <c r="AN11" s="46">
        <f t="shared" si="0"/>
        <v>16</v>
      </c>
    </row>
    <row r="12" spans="2:63" ht="20.100000000000001" customHeight="1" x14ac:dyDescent="0.15">
      <c r="B12" s="331" t="s">
        <v>362</v>
      </c>
      <c r="C12" s="332"/>
      <c r="D12" s="189"/>
      <c r="E12" s="45"/>
      <c r="F12" s="45"/>
      <c r="G12" s="189"/>
      <c r="H12" s="45"/>
      <c r="I12" s="45"/>
      <c r="J12" s="189"/>
      <c r="K12" s="45"/>
      <c r="L12" s="45"/>
      <c r="M12" s="189"/>
      <c r="N12" s="45"/>
      <c r="O12" s="45"/>
      <c r="P12" s="189"/>
      <c r="Q12" s="45"/>
      <c r="R12" s="45"/>
      <c r="S12" s="189"/>
      <c r="T12" s="45"/>
      <c r="U12" s="45"/>
      <c r="V12" s="189"/>
      <c r="W12" s="45"/>
      <c r="X12" s="45"/>
      <c r="Y12" s="189">
        <v>7</v>
      </c>
      <c r="Z12" s="45">
        <v>10</v>
      </c>
      <c r="AA12" s="45"/>
      <c r="AB12" s="189"/>
      <c r="AC12" s="45">
        <v>7</v>
      </c>
      <c r="AD12" s="45">
        <v>10</v>
      </c>
      <c r="AE12" s="189"/>
      <c r="AF12" s="45"/>
      <c r="AG12" s="45"/>
      <c r="AH12" s="189"/>
      <c r="AI12" s="45"/>
      <c r="AJ12" s="45"/>
      <c r="AK12" s="189"/>
      <c r="AL12" s="45"/>
      <c r="AM12" s="45"/>
      <c r="AN12" s="46">
        <f t="shared" si="0"/>
        <v>34</v>
      </c>
    </row>
    <row r="13" spans="2:63" ht="20.100000000000001" customHeight="1" x14ac:dyDescent="0.15">
      <c r="B13" s="331" t="s">
        <v>363</v>
      </c>
      <c r="C13" s="332"/>
      <c r="D13" s="189"/>
      <c r="E13" s="45"/>
      <c r="F13" s="45"/>
      <c r="G13" s="189"/>
      <c r="H13" s="45"/>
      <c r="I13" s="45"/>
      <c r="J13" s="189"/>
      <c r="K13" s="45"/>
      <c r="L13" s="45"/>
      <c r="M13" s="189"/>
      <c r="N13" s="45"/>
      <c r="O13" s="45"/>
      <c r="P13" s="189"/>
      <c r="Q13" s="45"/>
      <c r="R13" s="45"/>
      <c r="S13" s="189"/>
      <c r="T13" s="45"/>
      <c r="U13" s="45"/>
      <c r="V13" s="189"/>
      <c r="W13" s="45"/>
      <c r="X13" s="45"/>
      <c r="Y13" s="189"/>
      <c r="Z13" s="45">
        <v>1</v>
      </c>
      <c r="AA13" s="45">
        <v>1</v>
      </c>
      <c r="AB13" s="189"/>
      <c r="AC13" s="45"/>
      <c r="AD13" s="45"/>
      <c r="AE13" s="189"/>
      <c r="AF13" s="45"/>
      <c r="AG13" s="45"/>
      <c r="AH13" s="189"/>
      <c r="AI13" s="45"/>
      <c r="AJ13" s="45"/>
      <c r="AK13" s="189"/>
      <c r="AL13" s="45"/>
      <c r="AM13" s="45"/>
      <c r="AN13" s="46">
        <f t="shared" si="0"/>
        <v>2</v>
      </c>
    </row>
    <row r="14" spans="2:63" ht="20.100000000000001" customHeight="1" x14ac:dyDescent="0.15">
      <c r="B14" s="331" t="s">
        <v>364</v>
      </c>
      <c r="C14" s="332"/>
      <c r="D14" s="189"/>
      <c r="E14" s="45"/>
      <c r="F14" s="45"/>
      <c r="G14" s="189"/>
      <c r="H14" s="45">
        <v>4</v>
      </c>
      <c r="I14" s="45"/>
      <c r="J14" s="189"/>
      <c r="K14" s="45"/>
      <c r="L14" s="45"/>
      <c r="M14" s="189">
        <v>8</v>
      </c>
      <c r="N14" s="45"/>
      <c r="O14" s="45"/>
      <c r="P14" s="189"/>
      <c r="Q14" s="45"/>
      <c r="R14" s="45"/>
      <c r="S14" s="189"/>
      <c r="T14" s="45"/>
      <c r="U14" s="45"/>
      <c r="V14" s="189"/>
      <c r="W14" s="45"/>
      <c r="X14" s="45"/>
      <c r="Y14" s="189"/>
      <c r="Z14" s="45"/>
      <c r="AA14" s="45"/>
      <c r="AB14" s="189"/>
      <c r="AC14" s="45">
        <v>2</v>
      </c>
      <c r="AD14" s="45"/>
      <c r="AE14" s="189"/>
      <c r="AF14" s="45"/>
      <c r="AG14" s="45"/>
      <c r="AH14" s="189"/>
      <c r="AI14" s="45"/>
      <c r="AJ14" s="45"/>
      <c r="AK14" s="189"/>
      <c r="AL14" s="45"/>
      <c r="AM14" s="45"/>
      <c r="AN14" s="46">
        <f t="shared" si="0"/>
        <v>14</v>
      </c>
    </row>
    <row r="15" spans="2:63" ht="20.100000000000001" customHeight="1" x14ac:dyDescent="0.15">
      <c r="B15" s="331" t="s">
        <v>365</v>
      </c>
      <c r="C15" s="332"/>
      <c r="D15" s="189"/>
      <c r="E15" s="45"/>
      <c r="F15" s="45"/>
      <c r="G15" s="189"/>
      <c r="H15" s="45"/>
      <c r="I15" s="45"/>
      <c r="J15" s="189"/>
      <c r="K15" s="45"/>
      <c r="L15" s="45"/>
      <c r="M15" s="189">
        <v>2</v>
      </c>
      <c r="N15" s="45"/>
      <c r="O15" s="45"/>
      <c r="P15" s="189">
        <v>2</v>
      </c>
      <c r="Q15" s="45"/>
      <c r="R15" s="45"/>
      <c r="S15" s="189"/>
      <c r="T15" s="45"/>
      <c r="U15" s="45"/>
      <c r="V15" s="189"/>
      <c r="W15" s="45">
        <v>2</v>
      </c>
      <c r="X15" s="45"/>
      <c r="Y15" s="189"/>
      <c r="Z15" s="45"/>
      <c r="AA15" s="45"/>
      <c r="AB15" s="189"/>
      <c r="AC15" s="45"/>
      <c r="AD15" s="45">
        <v>2</v>
      </c>
      <c r="AE15" s="189"/>
      <c r="AF15" s="45"/>
      <c r="AG15" s="45"/>
      <c r="AH15" s="189"/>
      <c r="AI15" s="45"/>
      <c r="AJ15" s="45"/>
      <c r="AK15" s="189"/>
      <c r="AL15" s="45"/>
      <c r="AM15" s="45"/>
      <c r="AN15" s="46">
        <f t="shared" si="0"/>
        <v>8</v>
      </c>
    </row>
    <row r="16" spans="2:63" ht="20.100000000000001" customHeight="1" x14ac:dyDescent="0.15">
      <c r="B16" s="331" t="s">
        <v>366</v>
      </c>
      <c r="C16" s="332"/>
      <c r="D16" s="189"/>
      <c r="E16" s="45"/>
      <c r="F16" s="45"/>
      <c r="G16" s="189"/>
      <c r="H16" s="45"/>
      <c r="I16" s="45"/>
      <c r="J16" s="189"/>
      <c r="K16" s="45"/>
      <c r="L16" s="45"/>
      <c r="M16" s="189"/>
      <c r="N16" s="45"/>
      <c r="O16" s="45"/>
      <c r="P16" s="189"/>
      <c r="Q16" s="45"/>
      <c r="R16" s="45"/>
      <c r="S16" s="189"/>
      <c r="T16" s="45"/>
      <c r="U16" s="45"/>
      <c r="V16" s="189"/>
      <c r="W16" s="45"/>
      <c r="X16" s="45"/>
      <c r="Y16" s="189"/>
      <c r="Z16" s="45"/>
      <c r="AA16" s="45"/>
      <c r="AB16" s="189"/>
      <c r="AC16" s="45"/>
      <c r="AD16" s="45"/>
      <c r="AE16" s="189"/>
      <c r="AF16" s="45"/>
      <c r="AG16" s="45">
        <v>10</v>
      </c>
      <c r="AH16" s="189">
        <v>20</v>
      </c>
      <c r="AI16" s="45">
        <v>20</v>
      </c>
      <c r="AJ16" s="45">
        <v>20</v>
      </c>
      <c r="AK16" s="189"/>
      <c r="AL16" s="45"/>
      <c r="AM16" s="45"/>
      <c r="AN16" s="46">
        <f t="shared" si="0"/>
        <v>70</v>
      </c>
    </row>
    <row r="17" spans="2:40" ht="20.100000000000001" customHeight="1" x14ac:dyDescent="0.15">
      <c r="B17" s="331" t="s">
        <v>367</v>
      </c>
      <c r="C17" s="332"/>
      <c r="D17" s="189"/>
      <c r="E17" s="45"/>
      <c r="F17" s="45"/>
      <c r="G17" s="189"/>
      <c r="H17" s="45"/>
      <c r="I17" s="45"/>
      <c r="J17" s="189"/>
      <c r="K17" s="45"/>
      <c r="L17" s="45"/>
      <c r="M17" s="189"/>
      <c r="N17" s="45"/>
      <c r="O17" s="45"/>
      <c r="P17" s="189"/>
      <c r="Q17" s="45"/>
      <c r="R17" s="45"/>
      <c r="S17" s="189"/>
      <c r="T17" s="45"/>
      <c r="U17" s="45"/>
      <c r="V17" s="189"/>
      <c r="W17" s="45"/>
      <c r="X17" s="45"/>
      <c r="Y17" s="189"/>
      <c r="Z17" s="45"/>
      <c r="AA17" s="45"/>
      <c r="AB17" s="189"/>
      <c r="AC17" s="45"/>
      <c r="AD17" s="45"/>
      <c r="AE17" s="189"/>
      <c r="AF17" s="45"/>
      <c r="AG17" s="45">
        <v>2</v>
      </c>
      <c r="AH17" s="189">
        <v>4</v>
      </c>
      <c r="AI17" s="45">
        <v>10</v>
      </c>
      <c r="AJ17" s="45">
        <v>10</v>
      </c>
      <c r="AK17" s="189"/>
      <c r="AL17" s="45"/>
      <c r="AM17" s="45"/>
      <c r="AN17" s="46">
        <f t="shared" si="0"/>
        <v>26</v>
      </c>
    </row>
    <row r="18" spans="2:40" ht="20.100000000000001" customHeight="1" x14ac:dyDescent="0.15">
      <c r="B18" s="333" t="s">
        <v>762</v>
      </c>
      <c r="C18" s="334"/>
      <c r="D18" s="189"/>
      <c r="E18" s="45"/>
      <c r="F18" s="45"/>
      <c r="G18" s="189"/>
      <c r="H18" s="45"/>
      <c r="I18" s="45"/>
      <c r="J18" s="189"/>
      <c r="K18" s="45"/>
      <c r="L18" s="45"/>
      <c r="M18" s="189"/>
      <c r="N18" s="45"/>
      <c r="O18" s="45"/>
      <c r="P18" s="189"/>
      <c r="Q18" s="45"/>
      <c r="R18" s="45"/>
      <c r="S18" s="189">
        <v>2</v>
      </c>
      <c r="T18" s="45"/>
      <c r="U18" s="45"/>
      <c r="V18" s="189"/>
      <c r="W18" s="45"/>
      <c r="X18" s="45">
        <v>0.5</v>
      </c>
      <c r="Y18" s="189"/>
      <c r="Z18" s="45"/>
      <c r="AA18" s="45"/>
      <c r="AB18" s="189"/>
      <c r="AC18" s="45"/>
      <c r="AD18" s="45"/>
      <c r="AE18" s="189"/>
      <c r="AF18" s="45"/>
      <c r="AG18" s="45"/>
      <c r="AH18" s="189"/>
      <c r="AI18" s="45"/>
      <c r="AJ18" s="45"/>
      <c r="AK18" s="189">
        <v>0.4</v>
      </c>
      <c r="AL18" s="45"/>
      <c r="AM18" s="45"/>
      <c r="AN18" s="46">
        <f t="shared" si="0"/>
        <v>2.9</v>
      </c>
    </row>
    <row r="19" spans="2:40" ht="20.100000000000001" customHeight="1" x14ac:dyDescent="0.15">
      <c r="B19" s="333" t="s">
        <v>368</v>
      </c>
      <c r="C19" s="334"/>
      <c r="D19" s="189"/>
      <c r="E19" s="45"/>
      <c r="F19" s="45"/>
      <c r="G19" s="189"/>
      <c r="H19" s="45"/>
      <c r="I19" s="45"/>
      <c r="J19" s="189"/>
      <c r="K19" s="45"/>
      <c r="L19" s="45"/>
      <c r="M19" s="189"/>
      <c r="N19" s="45">
        <v>1</v>
      </c>
      <c r="O19" s="45"/>
      <c r="P19" s="189">
        <v>3</v>
      </c>
      <c r="Q19" s="45"/>
      <c r="R19" s="45">
        <v>1</v>
      </c>
      <c r="S19" s="189"/>
      <c r="T19" s="45">
        <v>3</v>
      </c>
      <c r="U19" s="45"/>
      <c r="V19" s="189"/>
      <c r="W19" s="45"/>
      <c r="X19" s="45">
        <v>1</v>
      </c>
      <c r="Y19" s="189"/>
      <c r="Z19" s="45"/>
      <c r="AA19" s="45">
        <v>1</v>
      </c>
      <c r="AB19" s="189"/>
      <c r="AC19" s="45"/>
      <c r="AD19" s="45"/>
      <c r="AE19" s="189"/>
      <c r="AF19" s="45">
        <v>1</v>
      </c>
      <c r="AG19" s="45"/>
      <c r="AH19" s="189"/>
      <c r="AI19" s="45"/>
      <c r="AJ19" s="45"/>
      <c r="AK19" s="189"/>
      <c r="AL19" s="45"/>
      <c r="AM19" s="45"/>
      <c r="AN19" s="46">
        <f t="shared" si="0"/>
        <v>11</v>
      </c>
    </row>
    <row r="20" spans="2:40" ht="20.100000000000001" customHeight="1" x14ac:dyDescent="0.15">
      <c r="B20" s="1044" t="s">
        <v>763</v>
      </c>
      <c r="C20" s="1045"/>
      <c r="D20" s="189"/>
      <c r="E20" s="45"/>
      <c r="F20" s="45"/>
      <c r="G20" s="189"/>
      <c r="H20" s="45"/>
      <c r="I20" s="45"/>
      <c r="J20" s="189"/>
      <c r="K20" s="45"/>
      <c r="L20" s="45"/>
      <c r="M20" s="189"/>
      <c r="N20" s="45"/>
      <c r="O20" s="45"/>
      <c r="P20" s="189"/>
      <c r="Q20" s="45"/>
      <c r="R20" s="45"/>
      <c r="S20" s="189"/>
      <c r="T20" s="45"/>
      <c r="U20" s="45"/>
      <c r="V20" s="189"/>
      <c r="W20" s="45"/>
      <c r="X20" s="45"/>
      <c r="Y20" s="189"/>
      <c r="Z20" s="45"/>
      <c r="AA20" s="45"/>
      <c r="AB20" s="189"/>
      <c r="AC20" s="45"/>
      <c r="AD20" s="45"/>
      <c r="AE20" s="189"/>
      <c r="AF20" s="45"/>
      <c r="AG20" s="45"/>
      <c r="AH20" s="189"/>
      <c r="AI20" s="45"/>
      <c r="AJ20" s="45"/>
      <c r="AK20" s="189"/>
      <c r="AL20" s="45"/>
      <c r="AM20" s="45"/>
      <c r="AN20" s="46">
        <f t="shared" si="0"/>
        <v>0</v>
      </c>
    </row>
    <row r="21" spans="2:40" ht="20.100000000000001" customHeight="1" x14ac:dyDescent="0.15">
      <c r="B21" s="1044" t="s">
        <v>763</v>
      </c>
      <c r="C21" s="1045"/>
      <c r="D21" s="189"/>
      <c r="E21" s="45"/>
      <c r="F21" s="45"/>
      <c r="G21" s="189"/>
      <c r="H21" s="45"/>
      <c r="I21" s="45"/>
      <c r="J21" s="189"/>
      <c r="K21" s="45"/>
      <c r="L21" s="45"/>
      <c r="M21" s="189"/>
      <c r="N21" s="45"/>
      <c r="O21" s="45"/>
      <c r="P21" s="189"/>
      <c r="Q21" s="45"/>
      <c r="R21" s="45"/>
      <c r="S21" s="189"/>
      <c r="T21" s="45"/>
      <c r="U21" s="45"/>
      <c r="V21" s="189"/>
      <c r="W21" s="45"/>
      <c r="X21" s="45"/>
      <c r="Y21" s="189"/>
      <c r="Z21" s="45"/>
      <c r="AA21" s="45"/>
      <c r="AB21" s="189"/>
      <c r="AC21" s="45"/>
      <c r="AD21" s="45"/>
      <c r="AE21" s="189"/>
      <c r="AF21" s="45"/>
      <c r="AG21" s="45"/>
      <c r="AH21" s="189"/>
      <c r="AI21" s="45"/>
      <c r="AJ21" s="45"/>
      <c r="AK21" s="189"/>
      <c r="AL21" s="45"/>
      <c r="AM21" s="45"/>
      <c r="AN21" s="46">
        <f t="shared" si="0"/>
        <v>0</v>
      </c>
    </row>
    <row r="22" spans="2:40" ht="20.100000000000001" customHeight="1" x14ac:dyDescent="0.15">
      <c r="B22" s="1044" t="s">
        <v>763</v>
      </c>
      <c r="C22" s="1045"/>
      <c r="D22" s="189"/>
      <c r="E22" s="45"/>
      <c r="F22" s="45"/>
      <c r="G22" s="189"/>
      <c r="H22" s="45"/>
      <c r="I22" s="45"/>
      <c r="J22" s="189"/>
      <c r="K22" s="45"/>
      <c r="L22" s="45"/>
      <c r="M22" s="189"/>
      <c r="N22" s="45"/>
      <c r="O22" s="45"/>
      <c r="P22" s="189"/>
      <c r="Q22" s="45"/>
      <c r="R22" s="45"/>
      <c r="S22" s="189"/>
      <c r="T22" s="45"/>
      <c r="U22" s="45"/>
      <c r="V22" s="189"/>
      <c r="W22" s="45"/>
      <c r="X22" s="45"/>
      <c r="Y22" s="189"/>
      <c r="Z22" s="45"/>
      <c r="AA22" s="45"/>
      <c r="AB22" s="189"/>
      <c r="AC22" s="45"/>
      <c r="AD22" s="45"/>
      <c r="AE22" s="189"/>
      <c r="AF22" s="45"/>
      <c r="AG22" s="45"/>
      <c r="AH22" s="189"/>
      <c r="AI22" s="45"/>
      <c r="AJ22" s="45"/>
      <c r="AK22" s="189"/>
      <c r="AL22" s="45"/>
      <c r="AM22" s="45"/>
      <c r="AN22" s="46">
        <f t="shared" si="0"/>
        <v>0</v>
      </c>
    </row>
    <row r="23" spans="2:40" ht="20.100000000000001" customHeight="1" x14ac:dyDescent="0.15">
      <c r="B23" s="1044" t="s">
        <v>763</v>
      </c>
      <c r="C23" s="1045"/>
      <c r="D23" s="189"/>
      <c r="E23" s="45"/>
      <c r="F23" s="45"/>
      <c r="G23" s="189"/>
      <c r="H23" s="45"/>
      <c r="I23" s="45"/>
      <c r="J23" s="189"/>
      <c r="K23" s="45"/>
      <c r="L23" s="45"/>
      <c r="M23" s="189"/>
      <c r="N23" s="45"/>
      <c r="O23" s="45"/>
      <c r="P23" s="189"/>
      <c r="Q23" s="45"/>
      <c r="R23" s="45"/>
      <c r="S23" s="189"/>
      <c r="T23" s="45"/>
      <c r="U23" s="45"/>
      <c r="V23" s="189"/>
      <c r="W23" s="45"/>
      <c r="X23" s="45"/>
      <c r="Y23" s="189"/>
      <c r="Z23" s="45"/>
      <c r="AA23" s="45"/>
      <c r="AB23" s="189"/>
      <c r="AC23" s="45"/>
      <c r="AD23" s="45"/>
      <c r="AE23" s="189"/>
      <c r="AF23" s="45"/>
      <c r="AG23" s="45"/>
      <c r="AH23" s="189"/>
      <c r="AI23" s="45"/>
      <c r="AJ23" s="45"/>
      <c r="AK23" s="189"/>
      <c r="AL23" s="45"/>
      <c r="AM23" s="45"/>
      <c r="AN23" s="46">
        <f t="shared" si="0"/>
        <v>0</v>
      </c>
    </row>
    <row r="24" spans="2:40" ht="20.100000000000001" customHeight="1" x14ac:dyDescent="0.15">
      <c r="B24" s="1044" t="s">
        <v>763</v>
      </c>
      <c r="C24" s="1045"/>
      <c r="D24" s="189"/>
      <c r="E24" s="45"/>
      <c r="F24" s="45"/>
      <c r="G24" s="189"/>
      <c r="H24" s="45"/>
      <c r="I24" s="45"/>
      <c r="J24" s="189"/>
      <c r="K24" s="45"/>
      <c r="L24" s="45"/>
      <c r="M24" s="189"/>
      <c r="N24" s="45"/>
      <c r="O24" s="45"/>
      <c r="P24" s="189"/>
      <c r="Q24" s="45"/>
      <c r="R24" s="45"/>
      <c r="S24" s="189"/>
      <c r="T24" s="45"/>
      <c r="U24" s="45"/>
      <c r="V24" s="189"/>
      <c r="W24" s="45"/>
      <c r="X24" s="45"/>
      <c r="Y24" s="189"/>
      <c r="Z24" s="45"/>
      <c r="AA24" s="45"/>
      <c r="AB24" s="189"/>
      <c r="AC24" s="45"/>
      <c r="AD24" s="45"/>
      <c r="AE24" s="189"/>
      <c r="AF24" s="45"/>
      <c r="AG24" s="45"/>
      <c r="AH24" s="189"/>
      <c r="AI24" s="45"/>
      <c r="AJ24" s="45"/>
      <c r="AK24" s="189"/>
      <c r="AL24" s="45"/>
      <c r="AM24" s="45"/>
      <c r="AN24" s="46">
        <f t="shared" si="0"/>
        <v>0</v>
      </c>
    </row>
    <row r="25" spans="2:40" ht="20.100000000000001" customHeight="1" x14ac:dyDescent="0.15">
      <c r="B25" s="1044" t="s">
        <v>763</v>
      </c>
      <c r="C25" s="1045"/>
      <c r="D25" s="189"/>
      <c r="E25" s="45"/>
      <c r="F25" s="45"/>
      <c r="G25" s="189"/>
      <c r="H25" s="45"/>
      <c r="I25" s="45"/>
      <c r="J25" s="189"/>
      <c r="K25" s="45"/>
      <c r="L25" s="45"/>
      <c r="M25" s="189"/>
      <c r="N25" s="45"/>
      <c r="O25" s="45"/>
      <c r="P25" s="189"/>
      <c r="Q25" s="45"/>
      <c r="R25" s="45"/>
      <c r="S25" s="189"/>
      <c r="T25" s="45"/>
      <c r="U25" s="45"/>
      <c r="V25" s="189"/>
      <c r="W25" s="45"/>
      <c r="X25" s="45"/>
      <c r="Y25" s="189"/>
      <c r="Z25" s="45"/>
      <c r="AA25" s="45"/>
      <c r="AB25" s="189"/>
      <c r="AC25" s="45"/>
      <c r="AD25" s="45"/>
      <c r="AE25" s="189"/>
      <c r="AF25" s="45"/>
      <c r="AG25" s="45"/>
      <c r="AH25" s="189"/>
      <c r="AI25" s="45"/>
      <c r="AJ25" s="45"/>
      <c r="AK25" s="189"/>
      <c r="AL25" s="45"/>
      <c r="AM25" s="45"/>
      <c r="AN25" s="46">
        <f t="shared" si="0"/>
        <v>0</v>
      </c>
    </row>
    <row r="26" spans="2:40" ht="20.100000000000001" customHeight="1" x14ac:dyDescent="0.15">
      <c r="B26" s="1044" t="s">
        <v>763</v>
      </c>
      <c r="C26" s="1045"/>
      <c r="D26" s="189"/>
      <c r="E26" s="45"/>
      <c r="F26" s="45"/>
      <c r="G26" s="189"/>
      <c r="H26" s="45"/>
      <c r="I26" s="45"/>
      <c r="J26" s="189"/>
      <c r="K26" s="45"/>
      <c r="L26" s="45"/>
      <c r="M26" s="189"/>
      <c r="N26" s="45"/>
      <c r="O26" s="45"/>
      <c r="P26" s="189"/>
      <c r="Q26" s="45"/>
      <c r="R26" s="45"/>
      <c r="S26" s="189"/>
      <c r="T26" s="45"/>
      <c r="U26" s="45"/>
      <c r="V26" s="189"/>
      <c r="W26" s="45"/>
      <c r="X26" s="45"/>
      <c r="Y26" s="189"/>
      <c r="Z26" s="45"/>
      <c r="AA26" s="45"/>
      <c r="AB26" s="189"/>
      <c r="AC26" s="45"/>
      <c r="AD26" s="45"/>
      <c r="AE26" s="189"/>
      <c r="AF26" s="45"/>
      <c r="AG26" s="45"/>
      <c r="AH26" s="189"/>
      <c r="AI26" s="45"/>
      <c r="AJ26" s="45"/>
      <c r="AK26" s="189"/>
      <c r="AL26" s="45"/>
      <c r="AM26" s="45"/>
      <c r="AN26" s="46">
        <f t="shared" si="0"/>
        <v>0</v>
      </c>
    </row>
    <row r="27" spans="2:40" ht="20.100000000000001" customHeight="1" x14ac:dyDescent="0.15">
      <c r="B27" s="1044" t="s">
        <v>763</v>
      </c>
      <c r="C27" s="1045"/>
      <c r="D27" s="189"/>
      <c r="E27" s="45"/>
      <c r="F27" s="45"/>
      <c r="G27" s="189"/>
      <c r="H27" s="45"/>
      <c r="I27" s="45"/>
      <c r="J27" s="189"/>
      <c r="K27" s="45"/>
      <c r="L27" s="45"/>
      <c r="M27" s="189"/>
      <c r="N27" s="45"/>
      <c r="O27" s="45"/>
      <c r="P27" s="189"/>
      <c r="Q27" s="45"/>
      <c r="R27" s="45"/>
      <c r="S27" s="189"/>
      <c r="T27" s="45"/>
      <c r="U27" s="45"/>
      <c r="V27" s="189"/>
      <c r="W27" s="45"/>
      <c r="X27" s="45"/>
      <c r="Y27" s="189"/>
      <c r="Z27" s="45"/>
      <c r="AA27" s="45"/>
      <c r="AB27" s="189"/>
      <c r="AC27" s="45"/>
      <c r="AD27" s="45"/>
      <c r="AE27" s="189"/>
      <c r="AF27" s="45"/>
      <c r="AG27" s="45"/>
      <c r="AH27" s="189"/>
      <c r="AI27" s="45"/>
      <c r="AJ27" s="45"/>
      <c r="AK27" s="189"/>
      <c r="AL27" s="45"/>
      <c r="AM27" s="45"/>
      <c r="AN27" s="46">
        <f t="shared" si="0"/>
        <v>0</v>
      </c>
    </row>
    <row r="28" spans="2:40" ht="20.100000000000001" customHeight="1" x14ac:dyDescent="0.15">
      <c r="B28" s="1044" t="s">
        <v>763</v>
      </c>
      <c r="C28" s="1045"/>
      <c r="D28" s="189"/>
      <c r="E28" s="45"/>
      <c r="F28" s="45"/>
      <c r="G28" s="189"/>
      <c r="H28" s="45"/>
      <c r="I28" s="45"/>
      <c r="J28" s="189"/>
      <c r="K28" s="45"/>
      <c r="L28" s="45"/>
      <c r="M28" s="189"/>
      <c r="N28" s="45"/>
      <c r="O28" s="45"/>
      <c r="P28" s="189"/>
      <c r="Q28" s="45"/>
      <c r="R28" s="45"/>
      <c r="S28" s="189"/>
      <c r="T28" s="45"/>
      <c r="U28" s="45"/>
      <c r="V28" s="189"/>
      <c r="W28" s="45"/>
      <c r="X28" s="45"/>
      <c r="Y28" s="189"/>
      <c r="Z28" s="45"/>
      <c r="AA28" s="45"/>
      <c r="AB28" s="189"/>
      <c r="AC28" s="45"/>
      <c r="AD28" s="45"/>
      <c r="AE28" s="189"/>
      <c r="AF28" s="45"/>
      <c r="AG28" s="45"/>
      <c r="AH28" s="189"/>
      <c r="AI28" s="45"/>
      <c r="AJ28" s="45"/>
      <c r="AK28" s="189"/>
      <c r="AL28" s="45"/>
      <c r="AM28" s="45"/>
      <c r="AN28" s="46">
        <f t="shared" si="0"/>
        <v>0</v>
      </c>
    </row>
    <row r="29" spans="2:40" ht="20.100000000000001" customHeight="1" x14ac:dyDescent="0.15">
      <c r="B29" s="1044" t="s">
        <v>763</v>
      </c>
      <c r="C29" s="1045"/>
      <c r="D29" s="189"/>
      <c r="E29" s="45"/>
      <c r="F29" s="45"/>
      <c r="G29" s="189"/>
      <c r="H29" s="45"/>
      <c r="I29" s="45"/>
      <c r="J29" s="189"/>
      <c r="K29" s="45"/>
      <c r="L29" s="45"/>
      <c r="M29" s="189"/>
      <c r="N29" s="45"/>
      <c r="O29" s="45"/>
      <c r="P29" s="189"/>
      <c r="Q29" s="45"/>
      <c r="R29" s="45"/>
      <c r="S29" s="189"/>
      <c r="T29" s="45"/>
      <c r="U29" s="45"/>
      <c r="V29" s="189"/>
      <c r="W29" s="45"/>
      <c r="X29" s="45"/>
      <c r="Y29" s="189"/>
      <c r="Z29" s="45"/>
      <c r="AA29" s="45"/>
      <c r="AB29" s="189"/>
      <c r="AC29" s="45"/>
      <c r="AD29" s="45"/>
      <c r="AE29" s="189"/>
      <c r="AF29" s="45"/>
      <c r="AG29" s="45"/>
      <c r="AH29" s="189"/>
      <c r="AI29" s="45"/>
      <c r="AJ29" s="45"/>
      <c r="AK29" s="189"/>
      <c r="AL29" s="45"/>
      <c r="AM29" s="45"/>
      <c r="AN29" s="46">
        <f t="shared" si="0"/>
        <v>0</v>
      </c>
    </row>
    <row r="30" spans="2:40" ht="20.100000000000001" customHeight="1" x14ac:dyDescent="0.15">
      <c r="B30" s="1044" t="s">
        <v>763</v>
      </c>
      <c r="C30" s="1045"/>
      <c r="D30" s="189"/>
      <c r="E30" s="45"/>
      <c r="F30" s="45"/>
      <c r="G30" s="189"/>
      <c r="H30" s="45"/>
      <c r="I30" s="45"/>
      <c r="J30" s="189"/>
      <c r="K30" s="45"/>
      <c r="L30" s="45"/>
      <c r="M30" s="189"/>
      <c r="N30" s="45"/>
      <c r="O30" s="45"/>
      <c r="P30" s="189"/>
      <c r="Q30" s="45"/>
      <c r="R30" s="45"/>
      <c r="S30" s="189"/>
      <c r="T30" s="45"/>
      <c r="U30" s="45"/>
      <c r="V30" s="189"/>
      <c r="W30" s="45"/>
      <c r="X30" s="45"/>
      <c r="Y30" s="189"/>
      <c r="Z30" s="45"/>
      <c r="AA30" s="45"/>
      <c r="AB30" s="189"/>
      <c r="AC30" s="45"/>
      <c r="AD30" s="45"/>
      <c r="AE30" s="189"/>
      <c r="AF30" s="45"/>
      <c r="AG30" s="45"/>
      <c r="AH30" s="189"/>
      <c r="AI30" s="45"/>
      <c r="AJ30" s="45"/>
      <c r="AK30" s="189"/>
      <c r="AL30" s="45"/>
      <c r="AM30" s="45"/>
      <c r="AN30" s="46">
        <f t="shared" si="0"/>
        <v>0</v>
      </c>
    </row>
    <row r="31" spans="2:40" ht="20.100000000000001" customHeight="1" x14ac:dyDescent="0.15">
      <c r="B31" s="1044" t="s">
        <v>763</v>
      </c>
      <c r="C31" s="1045"/>
      <c r="D31" s="189"/>
      <c r="E31" s="45"/>
      <c r="F31" s="45"/>
      <c r="G31" s="189"/>
      <c r="H31" s="45"/>
      <c r="I31" s="45"/>
      <c r="J31" s="189"/>
      <c r="K31" s="45"/>
      <c r="L31" s="45"/>
      <c r="M31" s="189"/>
      <c r="N31" s="45"/>
      <c r="O31" s="45"/>
      <c r="P31" s="189"/>
      <c r="Q31" s="45"/>
      <c r="R31" s="45"/>
      <c r="S31" s="189"/>
      <c r="T31" s="45"/>
      <c r="U31" s="45"/>
      <c r="V31" s="189"/>
      <c r="W31" s="45"/>
      <c r="X31" s="45"/>
      <c r="Y31" s="189"/>
      <c r="Z31" s="45"/>
      <c r="AA31" s="45"/>
      <c r="AB31" s="189"/>
      <c r="AC31" s="45"/>
      <c r="AD31" s="45"/>
      <c r="AE31" s="189"/>
      <c r="AF31" s="45"/>
      <c r="AG31" s="45"/>
      <c r="AH31" s="189"/>
      <c r="AI31" s="45"/>
      <c r="AJ31" s="45"/>
      <c r="AK31" s="189"/>
      <c r="AL31" s="45"/>
      <c r="AM31" s="45"/>
      <c r="AN31" s="46">
        <f t="shared" si="0"/>
        <v>0</v>
      </c>
    </row>
    <row r="32" spans="2:40" ht="20.100000000000001" customHeight="1" x14ac:dyDescent="0.15">
      <c r="B32" s="1044" t="s">
        <v>763</v>
      </c>
      <c r="C32" s="1045"/>
      <c r="D32" s="189"/>
      <c r="E32" s="45"/>
      <c r="F32" s="45"/>
      <c r="G32" s="189"/>
      <c r="H32" s="45"/>
      <c r="I32" s="45"/>
      <c r="J32" s="189"/>
      <c r="K32" s="45"/>
      <c r="L32" s="45"/>
      <c r="M32" s="189"/>
      <c r="N32" s="45"/>
      <c r="O32" s="45"/>
      <c r="P32" s="189"/>
      <c r="Q32" s="45"/>
      <c r="R32" s="45"/>
      <c r="S32" s="189"/>
      <c r="T32" s="45"/>
      <c r="U32" s="45"/>
      <c r="V32" s="189"/>
      <c r="W32" s="45"/>
      <c r="X32" s="45"/>
      <c r="Y32" s="189"/>
      <c r="Z32" s="45"/>
      <c r="AA32" s="45"/>
      <c r="AB32" s="189"/>
      <c r="AC32" s="45"/>
      <c r="AD32" s="45"/>
      <c r="AE32" s="189"/>
      <c r="AF32" s="45"/>
      <c r="AG32" s="45"/>
      <c r="AH32" s="189"/>
      <c r="AI32" s="45"/>
      <c r="AJ32" s="45"/>
      <c r="AK32" s="189"/>
      <c r="AL32" s="45"/>
      <c r="AM32" s="45"/>
      <c r="AN32" s="46">
        <f t="shared" si="0"/>
        <v>0</v>
      </c>
    </row>
    <row r="33" spans="2:40" ht="20.100000000000001" customHeight="1" x14ac:dyDescent="0.15">
      <c r="B33" s="1044" t="s">
        <v>763</v>
      </c>
      <c r="C33" s="1045"/>
      <c r="D33" s="189"/>
      <c r="E33" s="45"/>
      <c r="F33" s="45"/>
      <c r="G33" s="189"/>
      <c r="H33" s="45"/>
      <c r="I33" s="45"/>
      <c r="J33" s="189"/>
      <c r="K33" s="45"/>
      <c r="L33" s="45"/>
      <c r="M33" s="189"/>
      <c r="N33" s="45"/>
      <c r="O33" s="45"/>
      <c r="P33" s="189"/>
      <c r="Q33" s="45"/>
      <c r="R33" s="45"/>
      <c r="S33" s="189"/>
      <c r="T33" s="45"/>
      <c r="U33" s="45"/>
      <c r="V33" s="189"/>
      <c r="W33" s="45"/>
      <c r="X33" s="45"/>
      <c r="Y33" s="189"/>
      <c r="Z33" s="45"/>
      <c r="AA33" s="45"/>
      <c r="AB33" s="189"/>
      <c r="AC33" s="45"/>
      <c r="AD33" s="45"/>
      <c r="AE33" s="189"/>
      <c r="AF33" s="45"/>
      <c r="AG33" s="45"/>
      <c r="AH33" s="189"/>
      <c r="AI33" s="45"/>
      <c r="AJ33" s="45"/>
      <c r="AK33" s="189"/>
      <c r="AL33" s="45"/>
      <c r="AM33" s="45"/>
      <c r="AN33" s="46">
        <f t="shared" si="0"/>
        <v>0</v>
      </c>
    </row>
    <row r="34" spans="2:40" ht="20.100000000000001" customHeight="1" x14ac:dyDescent="0.15">
      <c r="B34" s="1059" t="s">
        <v>764</v>
      </c>
      <c r="C34" s="1060"/>
      <c r="D34" s="189">
        <f t="shared" ref="D34:AM34" si="1">SUM(D9:D33)</f>
        <v>0</v>
      </c>
      <c r="E34" s="47">
        <f t="shared" si="1"/>
        <v>0</v>
      </c>
      <c r="F34" s="335">
        <f t="shared" si="1"/>
        <v>0</v>
      </c>
      <c r="G34" s="189">
        <f t="shared" si="1"/>
        <v>0</v>
      </c>
      <c r="H34" s="47">
        <f t="shared" si="1"/>
        <v>4</v>
      </c>
      <c r="I34" s="335">
        <f t="shared" si="1"/>
        <v>2</v>
      </c>
      <c r="J34" s="189">
        <f t="shared" si="1"/>
        <v>2</v>
      </c>
      <c r="K34" s="47">
        <f t="shared" si="1"/>
        <v>4</v>
      </c>
      <c r="L34" s="335">
        <f t="shared" si="1"/>
        <v>18</v>
      </c>
      <c r="M34" s="189">
        <f t="shared" si="1"/>
        <v>18</v>
      </c>
      <c r="N34" s="47">
        <f t="shared" si="1"/>
        <v>1</v>
      </c>
      <c r="O34" s="335">
        <f t="shared" si="1"/>
        <v>0</v>
      </c>
      <c r="P34" s="189">
        <f t="shared" si="1"/>
        <v>5</v>
      </c>
      <c r="Q34" s="47">
        <f t="shared" si="1"/>
        <v>2</v>
      </c>
      <c r="R34" s="335">
        <f t="shared" si="1"/>
        <v>3</v>
      </c>
      <c r="S34" s="189">
        <f t="shared" si="1"/>
        <v>4</v>
      </c>
      <c r="T34" s="47">
        <f t="shared" si="1"/>
        <v>5</v>
      </c>
      <c r="U34" s="335">
        <f t="shared" si="1"/>
        <v>0</v>
      </c>
      <c r="V34" s="189">
        <f t="shared" si="1"/>
        <v>0</v>
      </c>
      <c r="W34" s="47">
        <f t="shared" si="1"/>
        <v>4</v>
      </c>
      <c r="X34" s="335">
        <f t="shared" si="1"/>
        <v>1.5</v>
      </c>
      <c r="Y34" s="189">
        <f t="shared" si="1"/>
        <v>9</v>
      </c>
      <c r="Z34" s="47">
        <f t="shared" si="1"/>
        <v>11</v>
      </c>
      <c r="AA34" s="335">
        <f t="shared" si="1"/>
        <v>2</v>
      </c>
      <c r="AB34" s="189">
        <f t="shared" si="1"/>
        <v>2</v>
      </c>
      <c r="AC34" s="47">
        <f t="shared" si="1"/>
        <v>9</v>
      </c>
      <c r="AD34" s="335">
        <f t="shared" si="1"/>
        <v>12</v>
      </c>
      <c r="AE34" s="189">
        <f t="shared" si="1"/>
        <v>0</v>
      </c>
      <c r="AF34" s="47">
        <f t="shared" si="1"/>
        <v>3</v>
      </c>
      <c r="AG34" s="335">
        <f t="shared" si="1"/>
        <v>12</v>
      </c>
      <c r="AH34" s="189">
        <f t="shared" si="1"/>
        <v>24</v>
      </c>
      <c r="AI34" s="47">
        <f t="shared" si="1"/>
        <v>30</v>
      </c>
      <c r="AJ34" s="335">
        <f t="shared" si="1"/>
        <v>30</v>
      </c>
      <c r="AK34" s="189">
        <f t="shared" si="1"/>
        <v>2.4</v>
      </c>
      <c r="AL34" s="47">
        <f t="shared" si="1"/>
        <v>0</v>
      </c>
      <c r="AM34" s="335">
        <f t="shared" si="1"/>
        <v>0</v>
      </c>
      <c r="AN34" s="46">
        <f t="shared" si="0"/>
        <v>219.9</v>
      </c>
    </row>
    <row r="35" spans="2:40" ht="20.100000000000001" customHeight="1" thickBot="1" x14ac:dyDescent="0.2">
      <c r="B35" s="1061" t="s">
        <v>765</v>
      </c>
      <c r="C35" s="1062"/>
      <c r="D35" s="48"/>
      <c r="E35" s="49">
        <f>SUM(D34:F34)</f>
        <v>0</v>
      </c>
      <c r="F35" s="49"/>
      <c r="G35" s="48"/>
      <c r="H35" s="49">
        <f>SUM(G34:I34)</f>
        <v>6</v>
      </c>
      <c r="I35" s="49"/>
      <c r="J35" s="48"/>
      <c r="K35" s="49">
        <f>SUM(J34:L34)</f>
        <v>24</v>
      </c>
      <c r="L35" s="49"/>
      <c r="M35" s="48"/>
      <c r="N35" s="49">
        <f>SUM(M34:O34)</f>
        <v>19</v>
      </c>
      <c r="O35" s="49"/>
      <c r="P35" s="48"/>
      <c r="Q35" s="49">
        <f>SUM(P34:R34)</f>
        <v>10</v>
      </c>
      <c r="R35" s="49"/>
      <c r="S35" s="48"/>
      <c r="T35" s="49">
        <f>SUM(S34:U34)</f>
        <v>9</v>
      </c>
      <c r="U35" s="49"/>
      <c r="V35" s="48"/>
      <c r="W35" s="49">
        <f>SUM(V34:X34)</f>
        <v>5.5</v>
      </c>
      <c r="X35" s="49"/>
      <c r="Y35" s="48"/>
      <c r="Z35" s="49">
        <f>SUM(Y34:AA34)</f>
        <v>22</v>
      </c>
      <c r="AA35" s="49"/>
      <c r="AB35" s="48"/>
      <c r="AC35" s="49">
        <f>SUM(AB34:AD34)</f>
        <v>23</v>
      </c>
      <c r="AD35" s="49"/>
      <c r="AE35" s="48"/>
      <c r="AF35" s="49">
        <f>SUM(AE34:AG34)</f>
        <v>15</v>
      </c>
      <c r="AG35" s="49"/>
      <c r="AH35" s="48"/>
      <c r="AI35" s="49">
        <f>SUM(AH34:AJ34)</f>
        <v>84</v>
      </c>
      <c r="AJ35" s="49"/>
      <c r="AK35" s="48"/>
      <c r="AL35" s="49">
        <f>SUM(AK34:AM34)</f>
        <v>2.4</v>
      </c>
      <c r="AM35" s="49"/>
      <c r="AN35" s="50">
        <f>SUM(AN9:AN33)</f>
        <v>219.9</v>
      </c>
    </row>
    <row r="36" spans="2:40" ht="9.9499999999999993" customHeight="1" x14ac:dyDescent="0.15"/>
    <row r="37" spans="2:40" ht="24.95" customHeight="1" x14ac:dyDescent="0.15">
      <c r="B37" s="2" t="s">
        <v>167</v>
      </c>
    </row>
    <row r="38" spans="2:40" ht="9.9499999999999993" customHeight="1" thickBot="1" x14ac:dyDescent="0.2"/>
    <row r="39" spans="2:40" ht="20.100000000000001" customHeight="1" thickBot="1" x14ac:dyDescent="0.2">
      <c r="B39" s="1" t="s">
        <v>164</v>
      </c>
      <c r="C39" s="558" t="e">
        <f>'４　経営収支'!#REF!</f>
        <v>#REF!</v>
      </c>
      <c r="D39" s="1" t="s">
        <v>766</v>
      </c>
    </row>
    <row r="40" spans="2:40" ht="9.9499999999999993" customHeight="1" thickBot="1" x14ac:dyDescent="0.2"/>
    <row r="41" spans="2:40" ht="20.100000000000001" customHeight="1" x14ac:dyDescent="0.15">
      <c r="B41" s="1081" t="s">
        <v>760</v>
      </c>
      <c r="C41" s="1082"/>
      <c r="D41" s="1077">
        <v>1</v>
      </c>
      <c r="E41" s="1078"/>
      <c r="F41" s="1079"/>
      <c r="G41" s="1077">
        <v>2</v>
      </c>
      <c r="H41" s="1078"/>
      <c r="I41" s="1079"/>
      <c r="J41" s="1077">
        <v>3</v>
      </c>
      <c r="K41" s="1078"/>
      <c r="L41" s="1079"/>
      <c r="M41" s="1077">
        <v>4</v>
      </c>
      <c r="N41" s="1078"/>
      <c r="O41" s="1079"/>
      <c r="P41" s="1077">
        <v>5</v>
      </c>
      <c r="Q41" s="1078"/>
      <c r="R41" s="1079"/>
      <c r="S41" s="1077">
        <v>6</v>
      </c>
      <c r="T41" s="1078"/>
      <c r="U41" s="1079"/>
      <c r="V41" s="1077">
        <v>7</v>
      </c>
      <c r="W41" s="1078"/>
      <c r="X41" s="1079"/>
      <c r="Y41" s="1077">
        <v>8</v>
      </c>
      <c r="Z41" s="1078"/>
      <c r="AA41" s="1079"/>
      <c r="AB41" s="1077">
        <v>9</v>
      </c>
      <c r="AC41" s="1078"/>
      <c r="AD41" s="1079"/>
      <c r="AE41" s="1077">
        <v>10</v>
      </c>
      <c r="AF41" s="1078"/>
      <c r="AG41" s="1079"/>
      <c r="AH41" s="1077">
        <v>11</v>
      </c>
      <c r="AI41" s="1078"/>
      <c r="AJ41" s="1079"/>
      <c r="AK41" s="1077">
        <v>12</v>
      </c>
      <c r="AL41" s="1078"/>
      <c r="AM41" s="1079"/>
      <c r="AN41" s="1080" t="s">
        <v>30</v>
      </c>
    </row>
    <row r="42" spans="2:40" ht="20.100000000000001" customHeight="1" x14ac:dyDescent="0.15">
      <c r="B42" s="1051"/>
      <c r="C42" s="1052"/>
      <c r="D42" s="325" t="s">
        <v>31</v>
      </c>
      <c r="E42" s="41" t="s">
        <v>32</v>
      </c>
      <c r="F42" s="42" t="s">
        <v>33</v>
      </c>
      <c r="G42" s="325" t="s">
        <v>31</v>
      </c>
      <c r="H42" s="42" t="s">
        <v>32</v>
      </c>
      <c r="I42" s="42" t="s">
        <v>33</v>
      </c>
      <c r="J42" s="325" t="s">
        <v>31</v>
      </c>
      <c r="K42" s="42" t="s">
        <v>32</v>
      </c>
      <c r="L42" s="42" t="s">
        <v>33</v>
      </c>
      <c r="M42" s="325" t="s">
        <v>31</v>
      </c>
      <c r="N42" s="42" t="s">
        <v>32</v>
      </c>
      <c r="O42" s="42" t="s">
        <v>33</v>
      </c>
      <c r="P42" s="325" t="s">
        <v>31</v>
      </c>
      <c r="Q42" s="42" t="s">
        <v>32</v>
      </c>
      <c r="R42" s="42" t="s">
        <v>33</v>
      </c>
      <c r="S42" s="325" t="s">
        <v>31</v>
      </c>
      <c r="T42" s="477" t="s">
        <v>32</v>
      </c>
      <c r="U42" s="477" t="s">
        <v>33</v>
      </c>
      <c r="V42" s="325" t="s">
        <v>31</v>
      </c>
      <c r="W42" s="42" t="s">
        <v>32</v>
      </c>
      <c r="X42" s="42" t="s">
        <v>33</v>
      </c>
      <c r="Y42" s="325" t="s">
        <v>31</v>
      </c>
      <c r="Z42" s="42" t="s">
        <v>32</v>
      </c>
      <c r="AA42" s="42" t="s">
        <v>33</v>
      </c>
      <c r="AB42" s="325" t="s">
        <v>31</v>
      </c>
      <c r="AC42" s="42" t="s">
        <v>32</v>
      </c>
      <c r="AD42" s="42" t="s">
        <v>33</v>
      </c>
      <c r="AE42" s="325" t="s">
        <v>31</v>
      </c>
      <c r="AF42" s="42" t="s">
        <v>32</v>
      </c>
      <c r="AG42" s="42" t="s">
        <v>33</v>
      </c>
      <c r="AH42" s="325" t="s">
        <v>31</v>
      </c>
      <c r="AI42" s="42" t="s">
        <v>32</v>
      </c>
      <c r="AJ42" s="42" t="s">
        <v>33</v>
      </c>
      <c r="AK42" s="325" t="s">
        <v>31</v>
      </c>
      <c r="AL42" s="42" t="s">
        <v>32</v>
      </c>
      <c r="AM42" s="42" t="s">
        <v>33</v>
      </c>
      <c r="AN42" s="1054"/>
    </row>
    <row r="43" spans="2:40" ht="20.100000000000001" customHeight="1" x14ac:dyDescent="0.15">
      <c r="B43" s="1063" t="s">
        <v>767</v>
      </c>
      <c r="C43" s="1052"/>
      <c r="D43" s="189" t="e">
        <f>D34*$C$39/10</f>
        <v>#REF!</v>
      </c>
      <c r="E43" s="47" t="e">
        <f t="shared" ref="E43:AM43" si="2">E34*$C$39/10</f>
        <v>#REF!</v>
      </c>
      <c r="F43" s="335" t="e">
        <f t="shared" si="2"/>
        <v>#REF!</v>
      </c>
      <c r="G43" s="189" t="e">
        <f t="shared" si="2"/>
        <v>#REF!</v>
      </c>
      <c r="H43" s="47" t="e">
        <f t="shared" si="2"/>
        <v>#REF!</v>
      </c>
      <c r="I43" s="335" t="e">
        <f t="shared" si="2"/>
        <v>#REF!</v>
      </c>
      <c r="J43" s="189" t="e">
        <f t="shared" si="2"/>
        <v>#REF!</v>
      </c>
      <c r="K43" s="47" t="e">
        <f t="shared" si="2"/>
        <v>#REF!</v>
      </c>
      <c r="L43" s="335" t="e">
        <f t="shared" si="2"/>
        <v>#REF!</v>
      </c>
      <c r="M43" s="189" t="e">
        <f t="shared" si="2"/>
        <v>#REF!</v>
      </c>
      <c r="N43" s="47" t="e">
        <f t="shared" si="2"/>
        <v>#REF!</v>
      </c>
      <c r="O43" s="335" t="e">
        <f t="shared" si="2"/>
        <v>#REF!</v>
      </c>
      <c r="P43" s="189" t="e">
        <f t="shared" si="2"/>
        <v>#REF!</v>
      </c>
      <c r="Q43" s="47" t="e">
        <f t="shared" si="2"/>
        <v>#REF!</v>
      </c>
      <c r="R43" s="335" t="e">
        <f t="shared" si="2"/>
        <v>#REF!</v>
      </c>
      <c r="S43" s="189" t="e">
        <f t="shared" si="2"/>
        <v>#REF!</v>
      </c>
      <c r="T43" s="47" t="e">
        <f t="shared" si="2"/>
        <v>#REF!</v>
      </c>
      <c r="U43" s="335" t="e">
        <f t="shared" si="2"/>
        <v>#REF!</v>
      </c>
      <c r="V43" s="189" t="e">
        <f t="shared" si="2"/>
        <v>#REF!</v>
      </c>
      <c r="W43" s="47" t="e">
        <f t="shared" si="2"/>
        <v>#REF!</v>
      </c>
      <c r="X43" s="335" t="e">
        <f t="shared" si="2"/>
        <v>#REF!</v>
      </c>
      <c r="Y43" s="189" t="e">
        <f t="shared" si="2"/>
        <v>#REF!</v>
      </c>
      <c r="Z43" s="47" t="e">
        <f t="shared" si="2"/>
        <v>#REF!</v>
      </c>
      <c r="AA43" s="335" t="e">
        <f t="shared" si="2"/>
        <v>#REF!</v>
      </c>
      <c r="AB43" s="189" t="e">
        <f t="shared" si="2"/>
        <v>#REF!</v>
      </c>
      <c r="AC43" s="47" t="e">
        <f t="shared" si="2"/>
        <v>#REF!</v>
      </c>
      <c r="AD43" s="335" t="e">
        <f t="shared" si="2"/>
        <v>#REF!</v>
      </c>
      <c r="AE43" s="189" t="e">
        <f t="shared" si="2"/>
        <v>#REF!</v>
      </c>
      <c r="AF43" s="47" t="e">
        <f t="shared" si="2"/>
        <v>#REF!</v>
      </c>
      <c r="AG43" s="335" t="e">
        <f t="shared" si="2"/>
        <v>#REF!</v>
      </c>
      <c r="AH43" s="189" t="e">
        <f t="shared" si="2"/>
        <v>#REF!</v>
      </c>
      <c r="AI43" s="47" t="e">
        <f t="shared" si="2"/>
        <v>#REF!</v>
      </c>
      <c r="AJ43" s="335" t="e">
        <f t="shared" si="2"/>
        <v>#REF!</v>
      </c>
      <c r="AK43" s="189" t="e">
        <f t="shared" si="2"/>
        <v>#REF!</v>
      </c>
      <c r="AL43" s="47" t="e">
        <f t="shared" si="2"/>
        <v>#REF!</v>
      </c>
      <c r="AM43" s="335" t="e">
        <f t="shared" si="2"/>
        <v>#REF!</v>
      </c>
      <c r="AN43" s="46" t="e">
        <f t="shared" ref="AN43:AN47" si="3">SUM(D43:AM43)</f>
        <v>#REF!</v>
      </c>
    </row>
    <row r="44" spans="2:40" ht="20.100000000000001" customHeight="1" thickBot="1" x14ac:dyDescent="0.2">
      <c r="B44" s="1055" t="s">
        <v>765</v>
      </c>
      <c r="C44" s="1056"/>
      <c r="D44" s="183"/>
      <c r="E44" s="180" t="e">
        <f>SUM(D43:F43)</f>
        <v>#REF!</v>
      </c>
      <c r="F44" s="180"/>
      <c r="G44" s="183"/>
      <c r="H44" s="180" t="e">
        <f>SUM(G43:I43)</f>
        <v>#REF!</v>
      </c>
      <c r="I44" s="180"/>
      <c r="J44" s="183"/>
      <c r="K44" s="180" t="e">
        <f>SUM(J43:L43)</f>
        <v>#REF!</v>
      </c>
      <c r="L44" s="180"/>
      <c r="M44" s="183"/>
      <c r="N44" s="180" t="e">
        <f>SUM(M43:O43)</f>
        <v>#REF!</v>
      </c>
      <c r="O44" s="180"/>
      <c r="P44" s="183"/>
      <c r="Q44" s="180" t="e">
        <f>SUM(P43:R43)</f>
        <v>#REF!</v>
      </c>
      <c r="R44" s="180"/>
      <c r="S44" s="183"/>
      <c r="T44" s="180" t="e">
        <f>SUM(S43:U43)</f>
        <v>#REF!</v>
      </c>
      <c r="U44" s="180"/>
      <c r="V44" s="183"/>
      <c r="W44" s="180" t="e">
        <f>SUM(V43:X43)</f>
        <v>#REF!</v>
      </c>
      <c r="X44" s="180"/>
      <c r="Y44" s="183"/>
      <c r="Z44" s="180" t="e">
        <f>SUM(Y43:AA43)</f>
        <v>#REF!</v>
      </c>
      <c r="AA44" s="180"/>
      <c r="AB44" s="183"/>
      <c r="AC44" s="180" t="e">
        <f>SUM(AB43:AD43)</f>
        <v>#REF!</v>
      </c>
      <c r="AD44" s="180"/>
      <c r="AE44" s="183"/>
      <c r="AF44" s="180" t="e">
        <f>SUM(AE43:AG43)</f>
        <v>#REF!</v>
      </c>
      <c r="AG44" s="180"/>
      <c r="AH44" s="183"/>
      <c r="AI44" s="180" t="e">
        <f>SUM(AH43:AJ43)</f>
        <v>#REF!</v>
      </c>
      <c r="AJ44" s="180"/>
      <c r="AK44" s="183"/>
      <c r="AL44" s="180" t="e">
        <f>SUM(AK43:AM43)</f>
        <v>#REF!</v>
      </c>
      <c r="AM44" s="180"/>
      <c r="AN44" s="184" t="e">
        <f t="shared" si="3"/>
        <v>#REF!</v>
      </c>
    </row>
    <row r="45" spans="2:40" ht="20.100000000000001" customHeight="1" thickTop="1" x14ac:dyDescent="0.15">
      <c r="B45" s="1064" t="s">
        <v>170</v>
      </c>
      <c r="C45" s="185" t="s">
        <v>768</v>
      </c>
      <c r="D45" s="186">
        <v>60</v>
      </c>
      <c r="E45" s="187">
        <v>60</v>
      </c>
      <c r="F45" s="187">
        <v>60</v>
      </c>
      <c r="G45" s="186">
        <v>60</v>
      </c>
      <c r="H45" s="187">
        <v>60</v>
      </c>
      <c r="I45" s="187">
        <v>60</v>
      </c>
      <c r="J45" s="186">
        <v>60</v>
      </c>
      <c r="K45" s="187">
        <v>60</v>
      </c>
      <c r="L45" s="187">
        <v>60</v>
      </c>
      <c r="M45" s="186">
        <v>60</v>
      </c>
      <c r="N45" s="187">
        <v>60</v>
      </c>
      <c r="O45" s="187">
        <v>60</v>
      </c>
      <c r="P45" s="186">
        <v>60</v>
      </c>
      <c r="Q45" s="187">
        <v>60</v>
      </c>
      <c r="R45" s="187">
        <v>60</v>
      </c>
      <c r="S45" s="186">
        <v>60</v>
      </c>
      <c r="T45" s="187">
        <v>60</v>
      </c>
      <c r="U45" s="187">
        <v>60</v>
      </c>
      <c r="V45" s="186">
        <v>60</v>
      </c>
      <c r="W45" s="187">
        <v>60</v>
      </c>
      <c r="X45" s="187">
        <v>60</v>
      </c>
      <c r="Y45" s="186">
        <v>60</v>
      </c>
      <c r="Z45" s="187">
        <v>60</v>
      </c>
      <c r="AA45" s="187">
        <v>60</v>
      </c>
      <c r="AB45" s="186">
        <v>60</v>
      </c>
      <c r="AC45" s="187">
        <v>60</v>
      </c>
      <c r="AD45" s="187">
        <v>60</v>
      </c>
      <c r="AE45" s="186">
        <v>60</v>
      </c>
      <c r="AF45" s="187">
        <v>60</v>
      </c>
      <c r="AG45" s="187">
        <v>60</v>
      </c>
      <c r="AH45" s="186">
        <v>60</v>
      </c>
      <c r="AI45" s="187">
        <v>60</v>
      </c>
      <c r="AJ45" s="187">
        <v>60</v>
      </c>
      <c r="AK45" s="186">
        <v>60</v>
      </c>
      <c r="AL45" s="187">
        <v>60</v>
      </c>
      <c r="AM45" s="187">
        <v>60</v>
      </c>
      <c r="AN45" s="188">
        <f t="shared" si="3"/>
        <v>2160</v>
      </c>
    </row>
    <row r="46" spans="2:40" ht="20.100000000000001" customHeight="1" x14ac:dyDescent="0.15">
      <c r="B46" s="1065"/>
      <c r="C46" s="181" t="s">
        <v>769</v>
      </c>
      <c r="D46" s="189">
        <v>50</v>
      </c>
      <c r="E46" s="45">
        <v>50</v>
      </c>
      <c r="F46" s="45">
        <v>50</v>
      </c>
      <c r="G46" s="189">
        <v>50</v>
      </c>
      <c r="H46" s="45">
        <v>50</v>
      </c>
      <c r="I46" s="45">
        <v>50</v>
      </c>
      <c r="J46" s="189">
        <v>50</v>
      </c>
      <c r="K46" s="45">
        <v>50</v>
      </c>
      <c r="L46" s="45">
        <v>50</v>
      </c>
      <c r="M46" s="189">
        <v>50</v>
      </c>
      <c r="N46" s="45">
        <v>50</v>
      </c>
      <c r="O46" s="45">
        <v>50</v>
      </c>
      <c r="P46" s="189">
        <v>50</v>
      </c>
      <c r="Q46" s="45">
        <v>50</v>
      </c>
      <c r="R46" s="45">
        <v>50</v>
      </c>
      <c r="S46" s="189">
        <v>50</v>
      </c>
      <c r="T46" s="45">
        <v>50</v>
      </c>
      <c r="U46" s="45">
        <v>50</v>
      </c>
      <c r="V46" s="189">
        <v>50</v>
      </c>
      <c r="W46" s="45">
        <v>50</v>
      </c>
      <c r="X46" s="45">
        <v>50</v>
      </c>
      <c r="Y46" s="189">
        <v>50</v>
      </c>
      <c r="Z46" s="45">
        <v>50</v>
      </c>
      <c r="AA46" s="45">
        <v>50</v>
      </c>
      <c r="AB46" s="189">
        <v>50</v>
      </c>
      <c r="AC46" s="45">
        <v>50</v>
      </c>
      <c r="AD46" s="45">
        <v>50</v>
      </c>
      <c r="AE46" s="189">
        <v>50</v>
      </c>
      <c r="AF46" s="45">
        <v>50</v>
      </c>
      <c r="AG46" s="45">
        <v>50</v>
      </c>
      <c r="AH46" s="189">
        <v>50</v>
      </c>
      <c r="AI46" s="45">
        <v>50</v>
      </c>
      <c r="AJ46" s="45">
        <v>50</v>
      </c>
      <c r="AK46" s="189">
        <v>50</v>
      </c>
      <c r="AL46" s="45">
        <v>50</v>
      </c>
      <c r="AM46" s="45">
        <v>50</v>
      </c>
      <c r="AN46" s="46">
        <f t="shared" si="3"/>
        <v>1800</v>
      </c>
    </row>
    <row r="47" spans="2:40" ht="20.100000000000001" customHeight="1" x14ac:dyDescent="0.15">
      <c r="B47" s="1065"/>
      <c r="C47" s="181" t="s">
        <v>770</v>
      </c>
      <c r="D47" s="189">
        <v>25</v>
      </c>
      <c r="E47" s="45">
        <v>25</v>
      </c>
      <c r="F47" s="45">
        <v>25</v>
      </c>
      <c r="G47" s="189">
        <v>25</v>
      </c>
      <c r="H47" s="45">
        <v>25</v>
      </c>
      <c r="I47" s="45">
        <v>25</v>
      </c>
      <c r="J47" s="189">
        <v>25</v>
      </c>
      <c r="K47" s="45">
        <v>25</v>
      </c>
      <c r="L47" s="45">
        <v>25</v>
      </c>
      <c r="M47" s="189">
        <v>25</v>
      </c>
      <c r="N47" s="45">
        <v>25</v>
      </c>
      <c r="O47" s="45">
        <v>25</v>
      </c>
      <c r="P47" s="189">
        <v>25</v>
      </c>
      <c r="Q47" s="45">
        <v>25</v>
      </c>
      <c r="R47" s="45">
        <v>25</v>
      </c>
      <c r="S47" s="189">
        <v>25</v>
      </c>
      <c r="T47" s="45">
        <v>25</v>
      </c>
      <c r="U47" s="45">
        <v>25</v>
      </c>
      <c r="V47" s="189">
        <v>25</v>
      </c>
      <c r="W47" s="45">
        <v>25</v>
      </c>
      <c r="X47" s="45">
        <v>25</v>
      </c>
      <c r="Y47" s="189">
        <v>25</v>
      </c>
      <c r="Z47" s="45">
        <v>25</v>
      </c>
      <c r="AA47" s="45">
        <v>25</v>
      </c>
      <c r="AB47" s="189">
        <v>25</v>
      </c>
      <c r="AC47" s="45">
        <v>25</v>
      </c>
      <c r="AD47" s="45">
        <v>25</v>
      </c>
      <c r="AE47" s="189">
        <v>25</v>
      </c>
      <c r="AF47" s="45">
        <v>25</v>
      </c>
      <c r="AG47" s="45">
        <v>25</v>
      </c>
      <c r="AH47" s="189">
        <v>25</v>
      </c>
      <c r="AI47" s="45">
        <v>25</v>
      </c>
      <c r="AJ47" s="45">
        <v>25</v>
      </c>
      <c r="AK47" s="189">
        <v>25</v>
      </c>
      <c r="AL47" s="45">
        <v>25</v>
      </c>
      <c r="AM47" s="45">
        <v>25</v>
      </c>
      <c r="AN47" s="46">
        <f t="shared" si="3"/>
        <v>900</v>
      </c>
    </row>
    <row r="48" spans="2:40" ht="20.100000000000001" customHeight="1" x14ac:dyDescent="0.15">
      <c r="B48" s="1065"/>
      <c r="C48" s="182"/>
      <c r="D48" s="189"/>
      <c r="E48" s="45"/>
      <c r="F48" s="45"/>
      <c r="G48" s="189"/>
      <c r="H48" s="45"/>
      <c r="I48" s="45"/>
      <c r="J48" s="189"/>
      <c r="K48" s="45"/>
      <c r="L48" s="45"/>
      <c r="M48" s="189"/>
      <c r="N48" s="45"/>
      <c r="O48" s="45"/>
      <c r="P48" s="189"/>
      <c r="Q48" s="45"/>
      <c r="R48" s="45"/>
      <c r="S48" s="189"/>
      <c r="T48" s="45"/>
      <c r="U48" s="45"/>
      <c r="V48" s="189"/>
      <c r="W48" s="45"/>
      <c r="X48" s="45"/>
      <c r="Y48" s="189"/>
      <c r="Z48" s="45"/>
      <c r="AA48" s="45"/>
      <c r="AB48" s="189"/>
      <c r="AC48" s="45"/>
      <c r="AD48" s="45"/>
      <c r="AE48" s="189"/>
      <c r="AF48" s="45"/>
      <c r="AG48" s="45"/>
      <c r="AH48" s="189"/>
      <c r="AI48" s="45"/>
      <c r="AJ48" s="45"/>
      <c r="AK48" s="189"/>
      <c r="AL48" s="45"/>
      <c r="AM48" s="45"/>
      <c r="AN48" s="46">
        <f t="shared" ref="AN48:AN51" si="4">SUM(D48:AM48)</f>
        <v>0</v>
      </c>
    </row>
    <row r="49" spans="2:40" ht="20.100000000000001" customHeight="1" thickBot="1" x14ac:dyDescent="0.2">
      <c r="B49" s="1066"/>
      <c r="C49" s="193" t="s">
        <v>173</v>
      </c>
      <c r="D49" s="190">
        <f>SUM(D45:D48)</f>
        <v>135</v>
      </c>
      <c r="E49" s="191">
        <f t="shared" ref="E49:AM49" si="5">SUM(E45:E48)</f>
        <v>135</v>
      </c>
      <c r="F49" s="191">
        <f t="shared" si="5"/>
        <v>135</v>
      </c>
      <c r="G49" s="190">
        <f t="shared" si="5"/>
        <v>135</v>
      </c>
      <c r="H49" s="191">
        <f t="shared" si="5"/>
        <v>135</v>
      </c>
      <c r="I49" s="191">
        <f t="shared" si="5"/>
        <v>135</v>
      </c>
      <c r="J49" s="190">
        <f t="shared" si="5"/>
        <v>135</v>
      </c>
      <c r="K49" s="191">
        <f t="shared" si="5"/>
        <v>135</v>
      </c>
      <c r="L49" s="191">
        <f t="shared" si="5"/>
        <v>135</v>
      </c>
      <c r="M49" s="190">
        <f t="shared" si="5"/>
        <v>135</v>
      </c>
      <c r="N49" s="191">
        <f t="shared" si="5"/>
        <v>135</v>
      </c>
      <c r="O49" s="191">
        <f t="shared" si="5"/>
        <v>135</v>
      </c>
      <c r="P49" s="190">
        <f t="shared" si="5"/>
        <v>135</v>
      </c>
      <c r="Q49" s="191">
        <f t="shared" si="5"/>
        <v>135</v>
      </c>
      <c r="R49" s="191">
        <f t="shared" si="5"/>
        <v>135</v>
      </c>
      <c r="S49" s="190">
        <f t="shared" si="5"/>
        <v>135</v>
      </c>
      <c r="T49" s="191">
        <f t="shared" si="5"/>
        <v>135</v>
      </c>
      <c r="U49" s="191">
        <f t="shared" si="5"/>
        <v>135</v>
      </c>
      <c r="V49" s="190">
        <f t="shared" si="5"/>
        <v>135</v>
      </c>
      <c r="W49" s="191">
        <f t="shared" si="5"/>
        <v>135</v>
      </c>
      <c r="X49" s="191">
        <f t="shared" si="5"/>
        <v>135</v>
      </c>
      <c r="Y49" s="190">
        <f t="shared" si="5"/>
        <v>135</v>
      </c>
      <c r="Z49" s="191">
        <f t="shared" si="5"/>
        <v>135</v>
      </c>
      <c r="AA49" s="191">
        <f t="shared" si="5"/>
        <v>135</v>
      </c>
      <c r="AB49" s="190">
        <f t="shared" si="5"/>
        <v>135</v>
      </c>
      <c r="AC49" s="191">
        <f t="shared" si="5"/>
        <v>135</v>
      </c>
      <c r="AD49" s="191">
        <f t="shared" si="5"/>
        <v>135</v>
      </c>
      <c r="AE49" s="190">
        <f t="shared" si="5"/>
        <v>135</v>
      </c>
      <c r="AF49" s="191">
        <f t="shared" si="5"/>
        <v>135</v>
      </c>
      <c r="AG49" s="191">
        <f t="shared" si="5"/>
        <v>135</v>
      </c>
      <c r="AH49" s="190">
        <f t="shared" si="5"/>
        <v>135</v>
      </c>
      <c r="AI49" s="191">
        <f t="shared" si="5"/>
        <v>135</v>
      </c>
      <c r="AJ49" s="191">
        <f t="shared" si="5"/>
        <v>135</v>
      </c>
      <c r="AK49" s="190">
        <f t="shared" si="5"/>
        <v>135</v>
      </c>
      <c r="AL49" s="191">
        <f t="shared" si="5"/>
        <v>135</v>
      </c>
      <c r="AM49" s="191">
        <f t="shared" si="5"/>
        <v>135</v>
      </c>
      <c r="AN49" s="192">
        <f t="shared" si="4"/>
        <v>4860</v>
      </c>
    </row>
    <row r="50" spans="2:40" ht="20.100000000000001" customHeight="1" thickTop="1" x14ac:dyDescent="0.15">
      <c r="B50" s="1067" t="s">
        <v>771</v>
      </c>
      <c r="C50" s="1068"/>
      <c r="D50" s="194" t="e">
        <f>D49-D43</f>
        <v>#REF!</v>
      </c>
      <c r="E50" s="195" t="e">
        <f t="shared" ref="E50:AM50" si="6">E49-E43</f>
        <v>#REF!</v>
      </c>
      <c r="F50" s="195" t="e">
        <f t="shared" si="6"/>
        <v>#REF!</v>
      </c>
      <c r="G50" s="194" t="e">
        <f t="shared" si="6"/>
        <v>#REF!</v>
      </c>
      <c r="H50" s="195" t="e">
        <f t="shared" si="6"/>
        <v>#REF!</v>
      </c>
      <c r="I50" s="195" t="e">
        <f t="shared" si="6"/>
        <v>#REF!</v>
      </c>
      <c r="J50" s="194" t="e">
        <f t="shared" si="6"/>
        <v>#REF!</v>
      </c>
      <c r="K50" s="195" t="e">
        <f t="shared" si="6"/>
        <v>#REF!</v>
      </c>
      <c r="L50" s="195" t="e">
        <f t="shared" si="6"/>
        <v>#REF!</v>
      </c>
      <c r="M50" s="194" t="e">
        <f t="shared" si="6"/>
        <v>#REF!</v>
      </c>
      <c r="N50" s="195" t="e">
        <f t="shared" si="6"/>
        <v>#REF!</v>
      </c>
      <c r="O50" s="195" t="e">
        <f t="shared" si="6"/>
        <v>#REF!</v>
      </c>
      <c r="P50" s="194" t="e">
        <f t="shared" si="6"/>
        <v>#REF!</v>
      </c>
      <c r="Q50" s="195" t="e">
        <f t="shared" si="6"/>
        <v>#REF!</v>
      </c>
      <c r="R50" s="195" t="e">
        <f t="shared" si="6"/>
        <v>#REF!</v>
      </c>
      <c r="S50" s="194" t="e">
        <f t="shared" si="6"/>
        <v>#REF!</v>
      </c>
      <c r="T50" s="195" t="e">
        <f t="shared" si="6"/>
        <v>#REF!</v>
      </c>
      <c r="U50" s="195" t="e">
        <f t="shared" si="6"/>
        <v>#REF!</v>
      </c>
      <c r="V50" s="194" t="e">
        <f t="shared" si="6"/>
        <v>#REF!</v>
      </c>
      <c r="W50" s="195" t="e">
        <f t="shared" si="6"/>
        <v>#REF!</v>
      </c>
      <c r="X50" s="195" t="e">
        <f t="shared" si="6"/>
        <v>#REF!</v>
      </c>
      <c r="Y50" s="194" t="e">
        <f t="shared" si="6"/>
        <v>#REF!</v>
      </c>
      <c r="Z50" s="195" t="e">
        <f t="shared" si="6"/>
        <v>#REF!</v>
      </c>
      <c r="AA50" s="195" t="e">
        <f t="shared" si="6"/>
        <v>#REF!</v>
      </c>
      <c r="AB50" s="194" t="e">
        <f t="shared" si="6"/>
        <v>#REF!</v>
      </c>
      <c r="AC50" s="195" t="e">
        <f t="shared" si="6"/>
        <v>#REF!</v>
      </c>
      <c r="AD50" s="195" t="e">
        <f t="shared" si="6"/>
        <v>#REF!</v>
      </c>
      <c r="AE50" s="194" t="e">
        <f t="shared" si="6"/>
        <v>#REF!</v>
      </c>
      <c r="AF50" s="195" t="e">
        <f t="shared" si="6"/>
        <v>#REF!</v>
      </c>
      <c r="AG50" s="195" t="e">
        <f t="shared" si="6"/>
        <v>#REF!</v>
      </c>
      <c r="AH50" s="194" t="e">
        <f t="shared" si="6"/>
        <v>#REF!</v>
      </c>
      <c r="AI50" s="196" t="e">
        <f t="shared" si="6"/>
        <v>#REF!</v>
      </c>
      <c r="AJ50" s="195" t="e">
        <f t="shared" si="6"/>
        <v>#REF!</v>
      </c>
      <c r="AK50" s="194" t="e">
        <f t="shared" si="6"/>
        <v>#REF!</v>
      </c>
      <c r="AL50" s="195" t="e">
        <f t="shared" si="6"/>
        <v>#REF!</v>
      </c>
      <c r="AM50" s="195" t="e">
        <f t="shared" si="6"/>
        <v>#REF!</v>
      </c>
      <c r="AN50" s="188" t="e">
        <f t="shared" si="4"/>
        <v>#REF!</v>
      </c>
    </row>
    <row r="51" spans="2:40" ht="20.100000000000001" customHeight="1" thickBot="1" x14ac:dyDescent="0.2">
      <c r="B51" s="1069" t="s">
        <v>772</v>
      </c>
      <c r="C51" s="1070"/>
      <c r="D51" s="572" t="e">
        <f>IF(D50&gt;0,0,-(D50))</f>
        <v>#REF!</v>
      </c>
      <c r="E51" s="572" t="e">
        <f t="shared" ref="E51:AM51" si="7">IF(E50&gt;0,0,-(E50))</f>
        <v>#REF!</v>
      </c>
      <c r="F51" s="572" t="e">
        <f t="shared" si="7"/>
        <v>#REF!</v>
      </c>
      <c r="G51" s="572" t="e">
        <f t="shared" si="7"/>
        <v>#REF!</v>
      </c>
      <c r="H51" s="572" t="e">
        <f t="shared" si="7"/>
        <v>#REF!</v>
      </c>
      <c r="I51" s="572" t="e">
        <f t="shared" si="7"/>
        <v>#REF!</v>
      </c>
      <c r="J51" s="572" t="e">
        <f t="shared" si="7"/>
        <v>#REF!</v>
      </c>
      <c r="K51" s="572" t="e">
        <f t="shared" si="7"/>
        <v>#REF!</v>
      </c>
      <c r="L51" s="572" t="e">
        <f t="shared" si="7"/>
        <v>#REF!</v>
      </c>
      <c r="M51" s="572" t="e">
        <f t="shared" si="7"/>
        <v>#REF!</v>
      </c>
      <c r="N51" s="572" t="e">
        <f t="shared" si="7"/>
        <v>#REF!</v>
      </c>
      <c r="O51" s="572" t="e">
        <f t="shared" si="7"/>
        <v>#REF!</v>
      </c>
      <c r="P51" s="572" t="e">
        <f t="shared" si="7"/>
        <v>#REF!</v>
      </c>
      <c r="Q51" s="572" t="e">
        <f t="shared" si="7"/>
        <v>#REF!</v>
      </c>
      <c r="R51" s="572" t="e">
        <f t="shared" si="7"/>
        <v>#REF!</v>
      </c>
      <c r="S51" s="572" t="e">
        <f t="shared" si="7"/>
        <v>#REF!</v>
      </c>
      <c r="T51" s="572" t="e">
        <f t="shared" si="7"/>
        <v>#REF!</v>
      </c>
      <c r="U51" s="572" t="e">
        <f t="shared" si="7"/>
        <v>#REF!</v>
      </c>
      <c r="V51" s="572" t="e">
        <f t="shared" si="7"/>
        <v>#REF!</v>
      </c>
      <c r="W51" s="572" t="e">
        <f t="shared" si="7"/>
        <v>#REF!</v>
      </c>
      <c r="X51" s="572" t="e">
        <f t="shared" si="7"/>
        <v>#REF!</v>
      </c>
      <c r="Y51" s="572" t="e">
        <f t="shared" si="7"/>
        <v>#REF!</v>
      </c>
      <c r="Z51" s="572" t="e">
        <f t="shared" si="7"/>
        <v>#REF!</v>
      </c>
      <c r="AA51" s="572" t="e">
        <f t="shared" si="7"/>
        <v>#REF!</v>
      </c>
      <c r="AB51" s="572" t="e">
        <f t="shared" si="7"/>
        <v>#REF!</v>
      </c>
      <c r="AC51" s="572" t="e">
        <f t="shared" si="7"/>
        <v>#REF!</v>
      </c>
      <c r="AD51" s="572" t="e">
        <f t="shared" si="7"/>
        <v>#REF!</v>
      </c>
      <c r="AE51" s="572" t="e">
        <f t="shared" si="7"/>
        <v>#REF!</v>
      </c>
      <c r="AF51" s="572" t="e">
        <f t="shared" si="7"/>
        <v>#REF!</v>
      </c>
      <c r="AG51" s="572" t="e">
        <f t="shared" si="7"/>
        <v>#REF!</v>
      </c>
      <c r="AH51" s="572" t="e">
        <f t="shared" si="7"/>
        <v>#REF!</v>
      </c>
      <c r="AI51" s="572" t="e">
        <f t="shared" si="7"/>
        <v>#REF!</v>
      </c>
      <c r="AJ51" s="572" t="e">
        <f t="shared" si="7"/>
        <v>#REF!</v>
      </c>
      <c r="AK51" s="572" t="e">
        <f t="shared" si="7"/>
        <v>#REF!</v>
      </c>
      <c r="AL51" s="572" t="e">
        <f t="shared" si="7"/>
        <v>#REF!</v>
      </c>
      <c r="AM51" s="572" t="e">
        <f t="shared" si="7"/>
        <v>#REF!</v>
      </c>
      <c r="AN51" s="573" t="e">
        <f t="shared" si="4"/>
        <v>#REF!</v>
      </c>
    </row>
  </sheetData>
  <mergeCells count="50">
    <mergeCell ref="B22:C22"/>
    <mergeCell ref="S4:U4"/>
    <mergeCell ref="V4:X4"/>
    <mergeCell ref="Y4:AA4"/>
    <mergeCell ref="AB4:AD4"/>
    <mergeCell ref="B4:C5"/>
    <mergeCell ref="D4:F4"/>
    <mergeCell ref="G4:I4"/>
    <mergeCell ref="J4:L4"/>
    <mergeCell ref="M4:O4"/>
    <mergeCell ref="P4:R4"/>
    <mergeCell ref="AK4:AM4"/>
    <mergeCell ref="AN4:AN5"/>
    <mergeCell ref="B6:C8"/>
    <mergeCell ref="B20:C20"/>
    <mergeCell ref="B21:C21"/>
    <mergeCell ref="AE4:AG4"/>
    <mergeCell ref="AH4:AJ4"/>
    <mergeCell ref="B34:C34"/>
    <mergeCell ref="B23:C23"/>
    <mergeCell ref="B24:C24"/>
    <mergeCell ref="B25:C25"/>
    <mergeCell ref="B26:C26"/>
    <mergeCell ref="B27:C27"/>
    <mergeCell ref="B28:C28"/>
    <mergeCell ref="B29:C29"/>
    <mergeCell ref="B30:C30"/>
    <mergeCell ref="B31:C31"/>
    <mergeCell ref="B32:C32"/>
    <mergeCell ref="B33:C33"/>
    <mergeCell ref="B35:C35"/>
    <mergeCell ref="B41:C42"/>
    <mergeCell ref="D41:F41"/>
    <mergeCell ref="G41:I41"/>
    <mergeCell ref="J41:L41"/>
    <mergeCell ref="B50:C50"/>
    <mergeCell ref="B51:C51"/>
    <mergeCell ref="AH41:AJ41"/>
    <mergeCell ref="AK41:AM41"/>
    <mergeCell ref="AN41:AN42"/>
    <mergeCell ref="B43:C43"/>
    <mergeCell ref="B44:C44"/>
    <mergeCell ref="B45:B49"/>
    <mergeCell ref="P41:R41"/>
    <mergeCell ref="S41:U41"/>
    <mergeCell ref="V41:X41"/>
    <mergeCell ref="Y41:AA41"/>
    <mergeCell ref="AB41:AD41"/>
    <mergeCell ref="AE41:AG41"/>
    <mergeCell ref="M41:O41"/>
  </mergeCells>
  <phoneticPr fontId="4"/>
  <pageMargins left="0.78740157480314965" right="0.78740157480314965" top="0.78740157480314965" bottom="0.78740157480314965" header="0.39370078740157483" footer="0.39370078740157483"/>
  <pageSetup paperSize="9" scale="52" orientation="landscape"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K51"/>
  <sheetViews>
    <sheetView showZeros="0" view="pageBreakPreview" topLeftCell="A19" zoomScale="70" zoomScaleNormal="75" zoomScaleSheetLayoutView="70" workbookViewId="0">
      <selection activeCell="D51" sqref="D51:AN51"/>
    </sheetView>
  </sheetViews>
  <sheetFormatPr defaultRowHeight="13.5" x14ac:dyDescent="0.15"/>
  <cols>
    <col min="1" max="1" width="1.625" style="26" customWidth="1"/>
    <col min="2" max="3" width="11.625" style="26" customWidth="1"/>
    <col min="4" max="39" width="6.125" style="26" customWidth="1"/>
    <col min="40" max="40" width="7" style="26" customWidth="1"/>
    <col min="41" max="41" width="1.5" style="26" customWidth="1"/>
    <col min="42" max="16384" width="9" style="26"/>
  </cols>
  <sheetData>
    <row r="1" spans="2:63" ht="9.9499999999999993" customHeight="1" x14ac:dyDescent="0.15"/>
    <row r="2" spans="2:63" ht="24.95" customHeight="1" x14ac:dyDescent="0.15">
      <c r="B2" s="2" t="s">
        <v>794</v>
      </c>
      <c r="C2" s="2"/>
      <c r="D2" s="5"/>
      <c r="E2" s="5"/>
      <c r="F2" s="5"/>
      <c r="G2" s="5"/>
      <c r="H2" s="5"/>
      <c r="I2" s="5"/>
      <c r="J2" s="5"/>
      <c r="K2" s="5"/>
      <c r="L2" s="197" t="s">
        <v>162</v>
      </c>
      <c r="M2" s="179" t="s">
        <v>795</v>
      </c>
      <c r="N2" s="52"/>
      <c r="O2" s="197" t="s">
        <v>163</v>
      </c>
      <c r="P2" s="179" t="s">
        <v>219</v>
      </c>
      <c r="Q2" s="5"/>
      <c r="R2" s="5"/>
      <c r="S2" s="5"/>
      <c r="T2" s="5"/>
      <c r="U2" s="5"/>
      <c r="V2" s="5"/>
      <c r="W2" s="28"/>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row>
    <row r="3" spans="2:63" ht="24.95" customHeight="1" thickBot="1" x14ac:dyDescent="0.2">
      <c r="B3" s="2" t="s">
        <v>166</v>
      </c>
      <c r="C3" s="2"/>
      <c r="D3" s="5"/>
      <c r="E3" s="5"/>
      <c r="F3" s="5"/>
      <c r="G3" s="5"/>
      <c r="H3" s="5"/>
      <c r="I3" s="5"/>
      <c r="J3" s="5"/>
      <c r="K3" s="5"/>
      <c r="L3" s="5"/>
      <c r="M3" s="28"/>
      <c r="N3" s="5"/>
      <c r="O3" s="5"/>
      <c r="P3" s="28"/>
      <c r="Q3" s="5"/>
      <c r="R3" s="5"/>
      <c r="S3" s="5"/>
      <c r="T3" s="5"/>
      <c r="U3" s="5"/>
      <c r="V3" s="5"/>
      <c r="W3" s="28"/>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2:63" ht="20.100000000000001" customHeight="1" x14ac:dyDescent="0.15">
      <c r="B4" s="1081" t="s">
        <v>796</v>
      </c>
      <c r="C4" s="1082"/>
      <c r="D4" s="1077">
        <v>1</v>
      </c>
      <c r="E4" s="1078"/>
      <c r="F4" s="1079"/>
      <c r="G4" s="1077">
        <v>2</v>
      </c>
      <c r="H4" s="1078"/>
      <c r="I4" s="1079"/>
      <c r="J4" s="1077">
        <v>3</v>
      </c>
      <c r="K4" s="1078"/>
      <c r="L4" s="1079"/>
      <c r="M4" s="1077">
        <v>4</v>
      </c>
      <c r="N4" s="1078"/>
      <c r="O4" s="1079"/>
      <c r="P4" s="1077">
        <v>5</v>
      </c>
      <c r="Q4" s="1078"/>
      <c r="R4" s="1079"/>
      <c r="S4" s="1077">
        <v>6</v>
      </c>
      <c r="T4" s="1078"/>
      <c r="U4" s="1079"/>
      <c r="V4" s="1077">
        <v>7</v>
      </c>
      <c r="W4" s="1078"/>
      <c r="X4" s="1079"/>
      <c r="Y4" s="1077">
        <v>8</v>
      </c>
      <c r="Z4" s="1078"/>
      <c r="AA4" s="1079"/>
      <c r="AB4" s="1077">
        <v>9</v>
      </c>
      <c r="AC4" s="1078"/>
      <c r="AD4" s="1079"/>
      <c r="AE4" s="1077">
        <v>10</v>
      </c>
      <c r="AF4" s="1078"/>
      <c r="AG4" s="1079"/>
      <c r="AH4" s="1077">
        <v>11</v>
      </c>
      <c r="AI4" s="1078"/>
      <c r="AJ4" s="1079"/>
      <c r="AK4" s="1077">
        <v>12</v>
      </c>
      <c r="AL4" s="1078"/>
      <c r="AM4" s="1079"/>
      <c r="AN4" s="1080" t="s">
        <v>30</v>
      </c>
    </row>
    <row r="5" spans="2:63" ht="20.100000000000001" customHeight="1" x14ac:dyDescent="0.15">
      <c r="B5" s="1051"/>
      <c r="C5" s="1052"/>
      <c r="D5" s="325" t="s">
        <v>31</v>
      </c>
      <c r="E5" s="41" t="s">
        <v>32</v>
      </c>
      <c r="F5" s="42" t="s">
        <v>33</v>
      </c>
      <c r="G5" s="325" t="s">
        <v>31</v>
      </c>
      <c r="H5" s="42" t="s">
        <v>32</v>
      </c>
      <c r="I5" s="42" t="s">
        <v>33</v>
      </c>
      <c r="J5" s="325" t="s">
        <v>31</v>
      </c>
      <c r="K5" s="42" t="s">
        <v>32</v>
      </c>
      <c r="L5" s="42" t="s">
        <v>33</v>
      </c>
      <c r="M5" s="325" t="s">
        <v>31</v>
      </c>
      <c r="N5" s="42" t="s">
        <v>32</v>
      </c>
      <c r="O5" s="42" t="s">
        <v>33</v>
      </c>
      <c r="P5" s="325" t="s">
        <v>31</v>
      </c>
      <c r="Q5" s="42" t="s">
        <v>32</v>
      </c>
      <c r="R5" s="42" t="s">
        <v>33</v>
      </c>
      <c r="S5" s="325" t="s">
        <v>31</v>
      </c>
      <c r="T5" s="477" t="s">
        <v>32</v>
      </c>
      <c r="U5" s="477" t="s">
        <v>33</v>
      </c>
      <c r="V5" s="325" t="s">
        <v>31</v>
      </c>
      <c r="W5" s="42" t="s">
        <v>32</v>
      </c>
      <c r="X5" s="42" t="s">
        <v>33</v>
      </c>
      <c r="Y5" s="325" t="s">
        <v>31</v>
      </c>
      <c r="Z5" s="42" t="s">
        <v>32</v>
      </c>
      <c r="AA5" s="42" t="s">
        <v>33</v>
      </c>
      <c r="AB5" s="325" t="s">
        <v>31</v>
      </c>
      <c r="AC5" s="42" t="s">
        <v>32</v>
      </c>
      <c r="AD5" s="42" t="s">
        <v>33</v>
      </c>
      <c r="AE5" s="325" t="s">
        <v>31</v>
      </c>
      <c r="AF5" s="42" t="s">
        <v>32</v>
      </c>
      <c r="AG5" s="42" t="s">
        <v>33</v>
      </c>
      <c r="AH5" s="325" t="s">
        <v>31</v>
      </c>
      <c r="AI5" s="42" t="s">
        <v>32</v>
      </c>
      <c r="AJ5" s="42" t="s">
        <v>33</v>
      </c>
      <c r="AK5" s="325" t="s">
        <v>31</v>
      </c>
      <c r="AL5" s="42" t="s">
        <v>32</v>
      </c>
      <c r="AM5" s="42" t="s">
        <v>33</v>
      </c>
      <c r="AN5" s="1054"/>
    </row>
    <row r="6" spans="2:63" ht="20.100000000000001" customHeight="1" x14ac:dyDescent="0.15">
      <c r="B6" s="1055" t="s">
        <v>797</v>
      </c>
      <c r="C6" s="1056"/>
      <c r="D6" s="43"/>
      <c r="E6" s="5"/>
      <c r="F6" s="5"/>
      <c r="G6" s="5"/>
      <c r="H6" s="5"/>
      <c r="I6" s="5"/>
      <c r="J6" s="5"/>
      <c r="K6" s="5"/>
      <c r="L6" s="5"/>
      <c r="M6" s="5"/>
      <c r="N6" s="5"/>
      <c r="O6" s="28"/>
      <c r="P6" s="28"/>
      <c r="Q6" s="5"/>
      <c r="R6" s="5"/>
      <c r="S6" s="5"/>
      <c r="T6" s="5"/>
      <c r="U6" s="5"/>
      <c r="V6" s="5"/>
      <c r="W6" s="5"/>
      <c r="X6" s="5"/>
      <c r="Y6" s="5"/>
      <c r="Z6" s="5"/>
      <c r="AA6" s="5"/>
      <c r="AB6" s="5"/>
      <c r="AC6" s="5"/>
      <c r="AD6" s="5"/>
      <c r="AE6" s="5"/>
      <c r="AF6" s="5"/>
      <c r="AG6" s="5"/>
      <c r="AH6" s="5"/>
      <c r="AI6" s="5"/>
      <c r="AJ6" s="5"/>
      <c r="AK6" s="5"/>
      <c r="AL6" s="5"/>
      <c r="AM6" s="5"/>
      <c r="AN6" s="44"/>
    </row>
    <row r="7" spans="2:63" ht="20.100000000000001" customHeight="1" x14ac:dyDescent="0.15">
      <c r="B7" s="1057"/>
      <c r="C7" s="1058"/>
      <c r="D7" s="43"/>
      <c r="E7" s="5"/>
      <c r="F7" s="5"/>
      <c r="G7" s="5"/>
      <c r="H7" s="5"/>
      <c r="I7" s="5"/>
      <c r="J7" s="5"/>
      <c r="K7" s="5"/>
      <c r="L7" s="5"/>
      <c r="N7" s="5"/>
      <c r="O7" s="5"/>
      <c r="P7" s="5"/>
      <c r="Q7" s="5"/>
      <c r="R7" s="5"/>
      <c r="S7" s="5"/>
      <c r="T7" s="5"/>
      <c r="U7" s="5"/>
      <c r="V7" s="5"/>
      <c r="W7" s="5"/>
      <c r="X7" s="5"/>
      <c r="Y7" s="5"/>
      <c r="Z7" s="5"/>
      <c r="AA7" s="5"/>
      <c r="AB7" s="5"/>
      <c r="AC7" s="5"/>
      <c r="AD7" s="5"/>
      <c r="AE7" s="5"/>
      <c r="AF7" s="5"/>
      <c r="AG7" s="5"/>
      <c r="AH7" s="5"/>
      <c r="AI7" s="5"/>
      <c r="AJ7" s="5"/>
      <c r="AK7" s="5"/>
      <c r="AL7" s="5"/>
      <c r="AM7" s="5"/>
      <c r="AN7" s="44"/>
    </row>
    <row r="8" spans="2:63" ht="20.100000000000001" customHeight="1" x14ac:dyDescent="0.15">
      <c r="B8" s="1051"/>
      <c r="C8" s="1052"/>
      <c r="D8" s="326"/>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8"/>
    </row>
    <row r="9" spans="2:63" ht="20.100000000000001" customHeight="1" x14ac:dyDescent="0.15">
      <c r="B9" s="329" t="s">
        <v>359</v>
      </c>
      <c r="C9" s="330"/>
      <c r="D9" s="189"/>
      <c r="E9" s="45"/>
      <c r="F9" s="45"/>
      <c r="G9" s="189"/>
      <c r="H9" s="45"/>
      <c r="I9" s="45"/>
      <c r="J9" s="189"/>
      <c r="K9" s="45"/>
      <c r="L9" s="45">
        <v>8</v>
      </c>
      <c r="M9" s="189">
        <v>12</v>
      </c>
      <c r="N9" s="45">
        <v>8</v>
      </c>
      <c r="O9" s="45"/>
      <c r="P9" s="189"/>
      <c r="Q9" s="45"/>
      <c r="R9" s="45"/>
      <c r="S9" s="189"/>
      <c r="T9" s="45"/>
      <c r="U9" s="45"/>
      <c r="V9" s="189"/>
      <c r="W9" s="45"/>
      <c r="X9" s="45"/>
      <c r="Y9" s="189"/>
      <c r="Z9" s="45"/>
      <c r="AA9" s="45"/>
      <c r="AB9" s="189"/>
      <c r="AC9" s="45"/>
      <c r="AD9" s="45"/>
      <c r="AE9" s="189"/>
      <c r="AF9" s="45"/>
      <c r="AG9" s="45"/>
      <c r="AH9" s="189"/>
      <c r="AI9" s="45"/>
      <c r="AJ9" s="45"/>
      <c r="AK9" s="189"/>
      <c r="AL9" s="45"/>
      <c r="AM9" s="45"/>
      <c r="AN9" s="46">
        <f>SUM(D9:AM9)</f>
        <v>28</v>
      </c>
    </row>
    <row r="10" spans="2:63" ht="20.100000000000001" customHeight="1" x14ac:dyDescent="0.15">
      <c r="B10" s="331" t="s">
        <v>360</v>
      </c>
      <c r="C10" s="332"/>
      <c r="D10" s="189"/>
      <c r="E10" s="45"/>
      <c r="F10" s="45"/>
      <c r="G10" s="189"/>
      <c r="H10" s="45"/>
      <c r="I10" s="45">
        <v>2</v>
      </c>
      <c r="J10" s="189"/>
      <c r="K10" s="45"/>
      <c r="L10" s="45">
        <v>2</v>
      </c>
      <c r="M10" s="189"/>
      <c r="N10" s="45"/>
      <c r="O10" s="45"/>
      <c r="P10" s="189"/>
      <c r="Q10" s="45"/>
      <c r="R10" s="45">
        <v>2</v>
      </c>
      <c r="S10" s="189"/>
      <c r="T10" s="45">
        <v>2</v>
      </c>
      <c r="U10" s="45"/>
      <c r="V10" s="189"/>
      <c r="W10" s="45"/>
      <c r="X10" s="45"/>
      <c r="Y10" s="189"/>
      <c r="Z10" s="45"/>
      <c r="AA10" s="45"/>
      <c r="AB10" s="189"/>
      <c r="AC10" s="45"/>
      <c r="AD10" s="45"/>
      <c r="AE10" s="189"/>
      <c r="AF10" s="45"/>
      <c r="AG10" s="45"/>
      <c r="AH10" s="189">
        <v>2</v>
      </c>
      <c r="AI10" s="45"/>
      <c r="AJ10" s="45"/>
      <c r="AK10" s="189"/>
      <c r="AL10" s="45"/>
      <c r="AM10" s="45"/>
      <c r="AN10" s="46">
        <f t="shared" ref="AN10:AN34" si="0">SUM(D10:AM10)</f>
        <v>10</v>
      </c>
    </row>
    <row r="11" spans="2:63" ht="20.100000000000001" customHeight="1" x14ac:dyDescent="0.15">
      <c r="B11" s="331" t="s">
        <v>361</v>
      </c>
      <c r="C11" s="332"/>
      <c r="D11" s="189"/>
      <c r="E11" s="45"/>
      <c r="F11" s="45"/>
      <c r="G11" s="189"/>
      <c r="H11" s="45"/>
      <c r="I11" s="45"/>
      <c r="J11" s="189"/>
      <c r="K11" s="45"/>
      <c r="L11" s="524">
        <v>2</v>
      </c>
      <c r="M11" s="525"/>
      <c r="N11" s="524"/>
      <c r="O11" s="524"/>
      <c r="P11" s="525"/>
      <c r="Q11" s="524">
        <v>2</v>
      </c>
      <c r="R11" s="524">
        <v>2</v>
      </c>
      <c r="S11" s="525"/>
      <c r="T11" s="524"/>
      <c r="U11" s="524">
        <v>2</v>
      </c>
      <c r="V11" s="525"/>
      <c r="W11" s="524">
        <v>2</v>
      </c>
      <c r="X11" s="524"/>
      <c r="Y11" s="525"/>
      <c r="Z11" s="524">
        <v>2</v>
      </c>
      <c r="AA11" s="524"/>
      <c r="AB11" s="525"/>
      <c r="AC11" s="524"/>
      <c r="AD11" s="524">
        <v>2</v>
      </c>
      <c r="AE11" s="525"/>
      <c r="AF11" s="524"/>
      <c r="AG11" s="45"/>
      <c r="AH11" s="189"/>
      <c r="AI11" s="45"/>
      <c r="AJ11" s="45">
        <v>2</v>
      </c>
      <c r="AK11" s="189"/>
      <c r="AL11" s="45"/>
      <c r="AM11" s="45"/>
      <c r="AN11" s="46">
        <f t="shared" si="0"/>
        <v>16</v>
      </c>
    </row>
    <row r="12" spans="2:63" ht="20.100000000000001" customHeight="1" x14ac:dyDescent="0.15">
      <c r="B12" s="331" t="s">
        <v>362</v>
      </c>
      <c r="C12" s="332"/>
      <c r="D12" s="189"/>
      <c r="E12" s="45"/>
      <c r="F12" s="45"/>
      <c r="G12" s="189"/>
      <c r="H12" s="45"/>
      <c r="I12" s="45"/>
      <c r="J12" s="189"/>
      <c r="K12" s="45"/>
      <c r="L12" s="45"/>
      <c r="M12" s="189"/>
      <c r="N12" s="45"/>
      <c r="O12" s="45"/>
      <c r="P12" s="189"/>
      <c r="Q12" s="45"/>
      <c r="R12" s="45"/>
      <c r="S12" s="189"/>
      <c r="T12" s="45"/>
      <c r="U12" s="45"/>
      <c r="V12" s="189"/>
      <c r="W12" s="45"/>
      <c r="X12" s="45">
        <v>15</v>
      </c>
      <c r="Y12" s="189"/>
      <c r="Z12" s="45"/>
      <c r="AA12" s="45">
        <v>10</v>
      </c>
      <c r="AB12" s="189"/>
      <c r="AC12" s="45"/>
      <c r="AD12" s="45">
        <v>9</v>
      </c>
      <c r="AE12" s="189"/>
      <c r="AF12" s="45"/>
      <c r="AG12" s="45"/>
      <c r="AH12" s="189"/>
      <c r="AI12" s="45"/>
      <c r="AJ12" s="45"/>
      <c r="AK12" s="189"/>
      <c r="AL12" s="45"/>
      <c r="AM12" s="45"/>
      <c r="AN12" s="46">
        <f t="shared" si="0"/>
        <v>34</v>
      </c>
    </row>
    <row r="13" spans="2:63" ht="20.100000000000001" customHeight="1" x14ac:dyDescent="0.15">
      <c r="B13" s="331" t="s">
        <v>363</v>
      </c>
      <c r="C13" s="332"/>
      <c r="D13" s="189"/>
      <c r="E13" s="45"/>
      <c r="F13" s="45"/>
      <c r="G13" s="189"/>
      <c r="H13" s="45"/>
      <c r="I13" s="45"/>
      <c r="J13" s="189"/>
      <c r="K13" s="45"/>
      <c r="L13" s="45"/>
      <c r="M13" s="189"/>
      <c r="N13" s="45"/>
      <c r="O13" s="45"/>
      <c r="P13" s="189">
        <v>4</v>
      </c>
      <c r="Q13" s="45"/>
      <c r="R13" s="45"/>
      <c r="S13" s="189"/>
      <c r="T13" s="45"/>
      <c r="U13" s="45"/>
      <c r="V13" s="189"/>
      <c r="W13" s="45"/>
      <c r="X13" s="45"/>
      <c r="Y13" s="189"/>
      <c r="Z13" s="45">
        <v>4</v>
      </c>
      <c r="AA13" s="45">
        <v>4</v>
      </c>
      <c r="AB13" s="189"/>
      <c r="AC13" s="45"/>
      <c r="AD13" s="45"/>
      <c r="AE13" s="189"/>
      <c r="AF13" s="45"/>
      <c r="AG13" s="45"/>
      <c r="AH13" s="189"/>
      <c r="AI13" s="45"/>
      <c r="AJ13" s="45"/>
      <c r="AK13" s="189"/>
      <c r="AL13" s="45"/>
      <c r="AM13" s="45"/>
      <c r="AN13" s="46">
        <f t="shared" si="0"/>
        <v>12</v>
      </c>
    </row>
    <row r="14" spans="2:63" ht="20.100000000000001" customHeight="1" x14ac:dyDescent="0.15">
      <c r="B14" s="331" t="s">
        <v>364</v>
      </c>
      <c r="C14" s="332"/>
      <c r="D14" s="189"/>
      <c r="E14" s="45"/>
      <c r="F14" s="45"/>
      <c r="G14" s="189"/>
      <c r="H14" s="45">
        <v>4</v>
      </c>
      <c r="I14" s="45"/>
      <c r="J14" s="189"/>
      <c r="K14" s="45">
        <v>4</v>
      </c>
      <c r="L14" s="45"/>
      <c r="M14" s="189"/>
      <c r="N14" s="45">
        <v>8</v>
      </c>
      <c r="O14" s="45"/>
      <c r="P14" s="189"/>
      <c r="Q14" s="45"/>
      <c r="R14" s="45"/>
      <c r="S14" s="189"/>
      <c r="T14" s="45"/>
      <c r="U14" s="45"/>
      <c r="V14" s="189"/>
      <c r="W14" s="45"/>
      <c r="X14" s="45"/>
      <c r="Y14" s="189"/>
      <c r="Z14" s="45"/>
      <c r="AA14" s="45"/>
      <c r="AB14" s="189"/>
      <c r="AC14" s="45"/>
      <c r="AD14" s="45"/>
      <c r="AE14" s="189"/>
      <c r="AF14" s="45"/>
      <c r="AG14" s="45"/>
      <c r="AH14" s="189"/>
      <c r="AI14" s="45"/>
      <c r="AJ14" s="45"/>
      <c r="AK14" s="189"/>
      <c r="AL14" s="45"/>
      <c r="AM14" s="45"/>
      <c r="AN14" s="46">
        <f t="shared" si="0"/>
        <v>16</v>
      </c>
    </row>
    <row r="15" spans="2:63" ht="20.100000000000001" customHeight="1" x14ac:dyDescent="0.15">
      <c r="B15" s="331" t="s">
        <v>365</v>
      </c>
      <c r="C15" s="332"/>
      <c r="D15" s="189"/>
      <c r="E15" s="45"/>
      <c r="F15" s="45"/>
      <c r="G15" s="189"/>
      <c r="H15" s="45"/>
      <c r="I15" s="45"/>
      <c r="J15" s="189"/>
      <c r="K15" s="45"/>
      <c r="L15" s="45"/>
      <c r="M15" s="189">
        <v>2</v>
      </c>
      <c r="N15" s="45"/>
      <c r="O15" s="45"/>
      <c r="P15" s="189">
        <v>2</v>
      </c>
      <c r="Q15" s="45"/>
      <c r="R15" s="45"/>
      <c r="S15" s="189"/>
      <c r="T15" s="45"/>
      <c r="U15" s="45"/>
      <c r="V15" s="189"/>
      <c r="W15" s="45">
        <v>2</v>
      </c>
      <c r="X15" s="45"/>
      <c r="Y15" s="189"/>
      <c r="Z15" s="45"/>
      <c r="AA15" s="45"/>
      <c r="AB15" s="189"/>
      <c r="AC15" s="45">
        <v>2</v>
      </c>
      <c r="AD15" s="45"/>
      <c r="AE15" s="189"/>
      <c r="AF15" s="45"/>
      <c r="AG15" s="45"/>
      <c r="AH15" s="189"/>
      <c r="AI15" s="45"/>
      <c r="AJ15" s="45"/>
      <c r="AK15" s="189"/>
      <c r="AL15" s="45"/>
      <c r="AM15" s="45"/>
      <c r="AN15" s="46">
        <f t="shared" si="0"/>
        <v>8</v>
      </c>
    </row>
    <row r="16" spans="2:63" ht="20.100000000000001" customHeight="1" x14ac:dyDescent="0.15">
      <c r="B16" s="331" t="s">
        <v>366</v>
      </c>
      <c r="C16" s="332"/>
      <c r="D16" s="189"/>
      <c r="E16" s="45"/>
      <c r="F16" s="45"/>
      <c r="G16" s="189"/>
      <c r="H16" s="45"/>
      <c r="I16" s="45"/>
      <c r="J16" s="189"/>
      <c r="K16" s="45"/>
      <c r="L16" s="45"/>
      <c r="M16" s="189"/>
      <c r="N16" s="45"/>
      <c r="O16" s="45"/>
      <c r="P16" s="189"/>
      <c r="Q16" s="45"/>
      <c r="R16" s="45"/>
      <c r="S16" s="189"/>
      <c r="T16" s="45"/>
      <c r="U16" s="45"/>
      <c r="V16" s="189"/>
      <c r="W16" s="45"/>
      <c r="X16" s="45"/>
      <c r="Y16" s="189"/>
      <c r="Z16" s="45"/>
      <c r="AA16" s="45"/>
      <c r="AB16" s="189"/>
      <c r="AC16" s="45"/>
      <c r="AD16" s="45"/>
      <c r="AE16" s="189"/>
      <c r="AF16" s="45"/>
      <c r="AG16" s="45"/>
      <c r="AH16" s="189"/>
      <c r="AI16" s="45"/>
      <c r="AJ16" s="45">
        <v>20</v>
      </c>
      <c r="AK16" s="189">
        <v>40</v>
      </c>
      <c r="AL16" s="45">
        <v>10</v>
      </c>
      <c r="AM16" s="45"/>
      <c r="AN16" s="46">
        <f t="shared" si="0"/>
        <v>70</v>
      </c>
    </row>
    <row r="17" spans="2:40" ht="20.100000000000001" customHeight="1" x14ac:dyDescent="0.15">
      <c r="B17" s="331" t="s">
        <v>367</v>
      </c>
      <c r="C17" s="332"/>
      <c r="D17" s="189"/>
      <c r="E17" s="45"/>
      <c r="F17" s="45"/>
      <c r="G17" s="189"/>
      <c r="H17" s="45"/>
      <c r="I17" s="45"/>
      <c r="J17" s="189"/>
      <c r="K17" s="45"/>
      <c r="L17" s="45"/>
      <c r="M17" s="189"/>
      <c r="N17" s="45"/>
      <c r="O17" s="45"/>
      <c r="P17" s="189"/>
      <c r="Q17" s="45"/>
      <c r="R17" s="45"/>
      <c r="S17" s="189"/>
      <c r="T17" s="45"/>
      <c r="U17" s="45"/>
      <c r="V17" s="189"/>
      <c r="W17" s="45"/>
      <c r="X17" s="45"/>
      <c r="Y17" s="189"/>
      <c r="Z17" s="45"/>
      <c r="AA17" s="45"/>
      <c r="AB17" s="189"/>
      <c r="AC17" s="45"/>
      <c r="AD17" s="45"/>
      <c r="AE17" s="189"/>
      <c r="AF17" s="45"/>
      <c r="AG17" s="45"/>
      <c r="AH17" s="189"/>
      <c r="AI17" s="45"/>
      <c r="AJ17" s="45">
        <v>6</v>
      </c>
      <c r="AK17" s="189">
        <v>12</v>
      </c>
      <c r="AL17" s="45">
        <v>2</v>
      </c>
      <c r="AM17" s="45">
        <v>1</v>
      </c>
      <c r="AN17" s="46">
        <f t="shared" si="0"/>
        <v>21</v>
      </c>
    </row>
    <row r="18" spans="2:40" ht="20.100000000000001" customHeight="1" x14ac:dyDescent="0.15">
      <c r="B18" s="333" t="s">
        <v>368</v>
      </c>
      <c r="C18" s="334"/>
      <c r="D18" s="189"/>
      <c r="E18" s="45"/>
      <c r="F18" s="45"/>
      <c r="G18" s="189"/>
      <c r="H18" s="45"/>
      <c r="I18" s="45"/>
      <c r="J18" s="189"/>
      <c r="K18" s="45"/>
      <c r="L18" s="45"/>
      <c r="M18" s="189"/>
      <c r="N18" s="45">
        <v>1</v>
      </c>
      <c r="O18" s="45"/>
      <c r="P18" s="189">
        <v>3</v>
      </c>
      <c r="Q18" s="45"/>
      <c r="R18" s="45">
        <v>1</v>
      </c>
      <c r="S18" s="189"/>
      <c r="T18" s="45">
        <v>3</v>
      </c>
      <c r="U18" s="45"/>
      <c r="V18" s="189"/>
      <c r="W18" s="45"/>
      <c r="X18" s="45">
        <v>1</v>
      </c>
      <c r="Y18" s="189"/>
      <c r="Z18" s="45"/>
      <c r="AA18" s="45">
        <v>1</v>
      </c>
      <c r="AB18" s="189"/>
      <c r="AC18" s="45"/>
      <c r="AD18" s="45"/>
      <c r="AE18" s="189"/>
      <c r="AF18" s="45">
        <v>1</v>
      </c>
      <c r="AG18" s="45"/>
      <c r="AH18" s="189"/>
      <c r="AI18" s="45"/>
      <c r="AJ18" s="45"/>
      <c r="AK18" s="189"/>
      <c r="AL18" s="45"/>
      <c r="AM18" s="45"/>
      <c r="AN18" s="46">
        <f t="shared" si="0"/>
        <v>11</v>
      </c>
    </row>
    <row r="19" spans="2:40" ht="20.100000000000001" customHeight="1" x14ac:dyDescent="0.15">
      <c r="B19" s="1044" t="s">
        <v>798</v>
      </c>
      <c r="C19" s="1045"/>
      <c r="D19" s="189"/>
      <c r="E19" s="45"/>
      <c r="F19" s="45"/>
      <c r="G19" s="189"/>
      <c r="H19" s="45"/>
      <c r="I19" s="45"/>
      <c r="J19" s="189"/>
      <c r="K19" s="45"/>
      <c r="L19" s="45"/>
      <c r="M19" s="189"/>
      <c r="N19" s="45"/>
      <c r="O19" s="45"/>
      <c r="P19" s="189"/>
      <c r="Q19" s="45"/>
      <c r="R19" s="45"/>
      <c r="S19" s="189"/>
      <c r="T19" s="45"/>
      <c r="U19" s="45"/>
      <c r="V19" s="189"/>
      <c r="W19" s="45"/>
      <c r="X19" s="45"/>
      <c r="Y19" s="189"/>
      <c r="Z19" s="45"/>
      <c r="AA19" s="45"/>
      <c r="AB19" s="189"/>
      <c r="AC19" s="45"/>
      <c r="AD19" s="45"/>
      <c r="AE19" s="189"/>
      <c r="AF19" s="45"/>
      <c r="AG19" s="45"/>
      <c r="AH19" s="189"/>
      <c r="AI19" s="45"/>
      <c r="AJ19" s="45"/>
      <c r="AK19" s="189"/>
      <c r="AL19" s="45"/>
      <c r="AM19" s="45"/>
      <c r="AN19" s="46">
        <f t="shared" si="0"/>
        <v>0</v>
      </c>
    </row>
    <row r="20" spans="2:40" ht="20.100000000000001" customHeight="1" x14ac:dyDescent="0.15">
      <c r="B20" s="1044" t="s">
        <v>798</v>
      </c>
      <c r="C20" s="1045"/>
      <c r="D20" s="189"/>
      <c r="E20" s="45"/>
      <c r="F20" s="45"/>
      <c r="G20" s="189"/>
      <c r="H20" s="45"/>
      <c r="I20" s="45"/>
      <c r="J20" s="189"/>
      <c r="K20" s="45"/>
      <c r="L20" s="45"/>
      <c r="M20" s="189"/>
      <c r="N20" s="45"/>
      <c r="O20" s="45"/>
      <c r="P20" s="189"/>
      <c r="Q20" s="45"/>
      <c r="R20" s="45"/>
      <c r="S20" s="189"/>
      <c r="T20" s="45"/>
      <c r="U20" s="45"/>
      <c r="V20" s="189"/>
      <c r="W20" s="45"/>
      <c r="X20" s="45"/>
      <c r="Y20" s="189"/>
      <c r="Z20" s="45"/>
      <c r="AA20" s="45"/>
      <c r="AB20" s="189"/>
      <c r="AC20" s="45"/>
      <c r="AD20" s="45"/>
      <c r="AE20" s="189"/>
      <c r="AF20" s="45"/>
      <c r="AG20" s="45"/>
      <c r="AH20" s="189"/>
      <c r="AI20" s="45"/>
      <c r="AJ20" s="45"/>
      <c r="AK20" s="189"/>
      <c r="AL20" s="45"/>
      <c r="AM20" s="45"/>
      <c r="AN20" s="46">
        <f t="shared" si="0"/>
        <v>0</v>
      </c>
    </row>
    <row r="21" spans="2:40" ht="20.100000000000001" customHeight="1" x14ac:dyDescent="0.15">
      <c r="B21" s="1044" t="s">
        <v>798</v>
      </c>
      <c r="C21" s="1045"/>
      <c r="D21" s="189"/>
      <c r="E21" s="45"/>
      <c r="F21" s="45"/>
      <c r="G21" s="189"/>
      <c r="H21" s="45"/>
      <c r="I21" s="45"/>
      <c r="J21" s="189"/>
      <c r="K21" s="45"/>
      <c r="L21" s="45"/>
      <c r="M21" s="189"/>
      <c r="N21" s="45"/>
      <c r="O21" s="45"/>
      <c r="P21" s="189"/>
      <c r="Q21" s="45"/>
      <c r="R21" s="45"/>
      <c r="S21" s="189"/>
      <c r="T21" s="45"/>
      <c r="U21" s="45"/>
      <c r="V21" s="189"/>
      <c r="W21" s="45"/>
      <c r="X21" s="45"/>
      <c r="Y21" s="189"/>
      <c r="Z21" s="45"/>
      <c r="AA21" s="45"/>
      <c r="AB21" s="189"/>
      <c r="AC21" s="45"/>
      <c r="AD21" s="45"/>
      <c r="AE21" s="189"/>
      <c r="AF21" s="45"/>
      <c r="AG21" s="45"/>
      <c r="AH21" s="189"/>
      <c r="AI21" s="45"/>
      <c r="AJ21" s="45"/>
      <c r="AK21" s="189"/>
      <c r="AL21" s="45"/>
      <c r="AM21" s="45"/>
      <c r="AN21" s="46">
        <f t="shared" si="0"/>
        <v>0</v>
      </c>
    </row>
    <row r="22" spans="2:40" ht="20.100000000000001" customHeight="1" x14ac:dyDescent="0.15">
      <c r="B22" s="1044" t="s">
        <v>798</v>
      </c>
      <c r="C22" s="1045"/>
      <c r="D22" s="189"/>
      <c r="E22" s="45"/>
      <c r="F22" s="45"/>
      <c r="G22" s="189"/>
      <c r="H22" s="45"/>
      <c r="I22" s="45"/>
      <c r="J22" s="189"/>
      <c r="K22" s="45"/>
      <c r="L22" s="45"/>
      <c r="M22" s="189"/>
      <c r="N22" s="45"/>
      <c r="O22" s="45"/>
      <c r="P22" s="189"/>
      <c r="Q22" s="45"/>
      <c r="R22" s="45"/>
      <c r="S22" s="189"/>
      <c r="T22" s="45"/>
      <c r="U22" s="45"/>
      <c r="V22" s="189"/>
      <c r="W22" s="45"/>
      <c r="X22" s="45"/>
      <c r="Y22" s="189"/>
      <c r="Z22" s="45"/>
      <c r="AA22" s="45"/>
      <c r="AB22" s="189"/>
      <c r="AC22" s="45"/>
      <c r="AD22" s="45"/>
      <c r="AE22" s="189"/>
      <c r="AF22" s="45"/>
      <c r="AG22" s="45"/>
      <c r="AH22" s="189"/>
      <c r="AI22" s="45"/>
      <c r="AJ22" s="45"/>
      <c r="AK22" s="189"/>
      <c r="AL22" s="45"/>
      <c r="AM22" s="45"/>
      <c r="AN22" s="46">
        <f t="shared" si="0"/>
        <v>0</v>
      </c>
    </row>
    <row r="23" spans="2:40" ht="20.100000000000001" customHeight="1" x14ac:dyDescent="0.15">
      <c r="B23" s="1044" t="s">
        <v>798</v>
      </c>
      <c r="C23" s="1045"/>
      <c r="D23" s="189"/>
      <c r="E23" s="45"/>
      <c r="F23" s="45"/>
      <c r="G23" s="189"/>
      <c r="H23" s="45"/>
      <c r="I23" s="45"/>
      <c r="J23" s="189"/>
      <c r="K23" s="45"/>
      <c r="L23" s="45"/>
      <c r="M23" s="189"/>
      <c r="N23" s="45"/>
      <c r="O23" s="45"/>
      <c r="P23" s="189"/>
      <c r="Q23" s="45"/>
      <c r="R23" s="45"/>
      <c r="S23" s="189"/>
      <c r="T23" s="45"/>
      <c r="U23" s="45"/>
      <c r="V23" s="189"/>
      <c r="W23" s="45"/>
      <c r="X23" s="45"/>
      <c r="Y23" s="189"/>
      <c r="Z23" s="45"/>
      <c r="AA23" s="45"/>
      <c r="AB23" s="189"/>
      <c r="AC23" s="45"/>
      <c r="AD23" s="45"/>
      <c r="AE23" s="189"/>
      <c r="AF23" s="45"/>
      <c r="AG23" s="45"/>
      <c r="AH23" s="189"/>
      <c r="AI23" s="45"/>
      <c r="AJ23" s="45"/>
      <c r="AK23" s="189"/>
      <c r="AL23" s="45"/>
      <c r="AM23" s="45"/>
      <c r="AN23" s="46">
        <f t="shared" si="0"/>
        <v>0</v>
      </c>
    </row>
    <row r="24" spans="2:40" ht="20.100000000000001" customHeight="1" x14ac:dyDescent="0.15">
      <c r="B24" s="1044" t="s">
        <v>798</v>
      </c>
      <c r="C24" s="1045"/>
      <c r="D24" s="189"/>
      <c r="E24" s="45"/>
      <c r="F24" s="45"/>
      <c r="G24" s="189"/>
      <c r="H24" s="45"/>
      <c r="I24" s="45"/>
      <c r="J24" s="189"/>
      <c r="K24" s="45"/>
      <c r="L24" s="45"/>
      <c r="M24" s="189"/>
      <c r="N24" s="45"/>
      <c r="O24" s="45"/>
      <c r="P24" s="189"/>
      <c r="Q24" s="45"/>
      <c r="R24" s="45"/>
      <c r="S24" s="189"/>
      <c r="T24" s="45"/>
      <c r="U24" s="45"/>
      <c r="V24" s="189"/>
      <c r="W24" s="45"/>
      <c r="X24" s="45"/>
      <c r="Y24" s="189"/>
      <c r="Z24" s="45"/>
      <c r="AA24" s="45"/>
      <c r="AB24" s="189"/>
      <c r="AC24" s="45"/>
      <c r="AD24" s="45"/>
      <c r="AE24" s="189"/>
      <c r="AF24" s="45"/>
      <c r="AG24" s="45"/>
      <c r="AH24" s="189"/>
      <c r="AI24" s="45"/>
      <c r="AJ24" s="45"/>
      <c r="AK24" s="189"/>
      <c r="AL24" s="45"/>
      <c r="AM24" s="45"/>
      <c r="AN24" s="46">
        <f t="shared" si="0"/>
        <v>0</v>
      </c>
    </row>
    <row r="25" spans="2:40" ht="20.100000000000001" customHeight="1" x14ac:dyDescent="0.15">
      <c r="B25" s="1044" t="s">
        <v>798</v>
      </c>
      <c r="C25" s="1045"/>
      <c r="D25" s="189"/>
      <c r="E25" s="45"/>
      <c r="F25" s="45"/>
      <c r="G25" s="189"/>
      <c r="H25" s="45"/>
      <c r="I25" s="45"/>
      <c r="J25" s="189"/>
      <c r="K25" s="45"/>
      <c r="L25" s="45"/>
      <c r="M25" s="189"/>
      <c r="N25" s="45"/>
      <c r="O25" s="45"/>
      <c r="P25" s="189"/>
      <c r="Q25" s="45"/>
      <c r="R25" s="45"/>
      <c r="S25" s="189"/>
      <c r="T25" s="45"/>
      <c r="U25" s="45"/>
      <c r="V25" s="189"/>
      <c r="W25" s="45"/>
      <c r="X25" s="45"/>
      <c r="Y25" s="189"/>
      <c r="Z25" s="45"/>
      <c r="AA25" s="45"/>
      <c r="AB25" s="189"/>
      <c r="AC25" s="45"/>
      <c r="AD25" s="45"/>
      <c r="AE25" s="189"/>
      <c r="AF25" s="45"/>
      <c r="AG25" s="45"/>
      <c r="AH25" s="189"/>
      <c r="AI25" s="45"/>
      <c r="AJ25" s="45"/>
      <c r="AK25" s="189"/>
      <c r="AL25" s="45"/>
      <c r="AM25" s="45"/>
      <c r="AN25" s="46">
        <f t="shared" si="0"/>
        <v>0</v>
      </c>
    </row>
    <row r="26" spans="2:40" ht="20.100000000000001" customHeight="1" x14ac:dyDescent="0.15">
      <c r="B26" s="1044" t="s">
        <v>798</v>
      </c>
      <c r="C26" s="1045"/>
      <c r="D26" s="189"/>
      <c r="E26" s="45"/>
      <c r="F26" s="45"/>
      <c r="G26" s="189"/>
      <c r="H26" s="45"/>
      <c r="I26" s="45"/>
      <c r="J26" s="189"/>
      <c r="K26" s="45"/>
      <c r="L26" s="45"/>
      <c r="M26" s="189"/>
      <c r="N26" s="45"/>
      <c r="O26" s="45"/>
      <c r="P26" s="189"/>
      <c r="Q26" s="45"/>
      <c r="R26" s="45"/>
      <c r="S26" s="189"/>
      <c r="T26" s="45"/>
      <c r="U26" s="45"/>
      <c r="V26" s="189"/>
      <c r="W26" s="45"/>
      <c r="X26" s="45"/>
      <c r="Y26" s="189"/>
      <c r="Z26" s="45"/>
      <c r="AA26" s="45"/>
      <c r="AB26" s="189"/>
      <c r="AC26" s="45"/>
      <c r="AD26" s="45"/>
      <c r="AE26" s="189"/>
      <c r="AF26" s="45"/>
      <c r="AG26" s="45"/>
      <c r="AH26" s="189"/>
      <c r="AI26" s="45"/>
      <c r="AJ26" s="45"/>
      <c r="AK26" s="189"/>
      <c r="AL26" s="45"/>
      <c r="AM26" s="45"/>
      <c r="AN26" s="46">
        <f t="shared" si="0"/>
        <v>0</v>
      </c>
    </row>
    <row r="27" spans="2:40" ht="20.100000000000001" customHeight="1" x14ac:dyDescent="0.15">
      <c r="B27" s="1044" t="s">
        <v>798</v>
      </c>
      <c r="C27" s="1045"/>
      <c r="D27" s="189"/>
      <c r="E27" s="45"/>
      <c r="F27" s="45"/>
      <c r="G27" s="189"/>
      <c r="H27" s="45"/>
      <c r="I27" s="45"/>
      <c r="J27" s="189"/>
      <c r="K27" s="45"/>
      <c r="L27" s="45"/>
      <c r="M27" s="189"/>
      <c r="N27" s="45"/>
      <c r="O27" s="45"/>
      <c r="P27" s="189"/>
      <c r="Q27" s="45"/>
      <c r="R27" s="45"/>
      <c r="S27" s="189"/>
      <c r="T27" s="45"/>
      <c r="U27" s="45"/>
      <c r="V27" s="189"/>
      <c r="W27" s="45"/>
      <c r="X27" s="45"/>
      <c r="Y27" s="189"/>
      <c r="Z27" s="45"/>
      <c r="AA27" s="45"/>
      <c r="AB27" s="189"/>
      <c r="AC27" s="45"/>
      <c r="AD27" s="45"/>
      <c r="AE27" s="189"/>
      <c r="AF27" s="45"/>
      <c r="AG27" s="45"/>
      <c r="AH27" s="189"/>
      <c r="AI27" s="45"/>
      <c r="AJ27" s="45"/>
      <c r="AK27" s="189"/>
      <c r="AL27" s="45"/>
      <c r="AM27" s="45"/>
      <c r="AN27" s="46">
        <f t="shared" si="0"/>
        <v>0</v>
      </c>
    </row>
    <row r="28" spans="2:40" ht="20.100000000000001" customHeight="1" x14ac:dyDescent="0.15">
      <c r="B28" s="1044" t="s">
        <v>798</v>
      </c>
      <c r="C28" s="1045"/>
      <c r="D28" s="189"/>
      <c r="E28" s="45"/>
      <c r="F28" s="45"/>
      <c r="G28" s="189"/>
      <c r="H28" s="45"/>
      <c r="I28" s="45"/>
      <c r="J28" s="189"/>
      <c r="K28" s="45"/>
      <c r="L28" s="45"/>
      <c r="M28" s="189"/>
      <c r="N28" s="45"/>
      <c r="O28" s="45"/>
      <c r="P28" s="189"/>
      <c r="Q28" s="45"/>
      <c r="R28" s="45"/>
      <c r="S28" s="189"/>
      <c r="T28" s="45"/>
      <c r="U28" s="45"/>
      <c r="V28" s="189"/>
      <c r="W28" s="45"/>
      <c r="X28" s="45"/>
      <c r="Y28" s="189"/>
      <c r="Z28" s="45"/>
      <c r="AA28" s="45"/>
      <c r="AB28" s="189"/>
      <c r="AC28" s="45"/>
      <c r="AD28" s="45"/>
      <c r="AE28" s="189"/>
      <c r="AF28" s="45"/>
      <c r="AG28" s="45"/>
      <c r="AH28" s="189"/>
      <c r="AI28" s="45"/>
      <c r="AJ28" s="45"/>
      <c r="AK28" s="189"/>
      <c r="AL28" s="45"/>
      <c r="AM28" s="45"/>
      <c r="AN28" s="46">
        <f t="shared" si="0"/>
        <v>0</v>
      </c>
    </row>
    <row r="29" spans="2:40" ht="20.100000000000001" customHeight="1" x14ac:dyDescent="0.15">
      <c r="B29" s="1044" t="s">
        <v>798</v>
      </c>
      <c r="C29" s="1045"/>
      <c r="D29" s="189"/>
      <c r="E29" s="45"/>
      <c r="F29" s="45"/>
      <c r="G29" s="189"/>
      <c r="H29" s="45"/>
      <c r="I29" s="45"/>
      <c r="J29" s="189"/>
      <c r="K29" s="45"/>
      <c r="L29" s="45"/>
      <c r="M29" s="189"/>
      <c r="N29" s="45"/>
      <c r="O29" s="45"/>
      <c r="P29" s="189"/>
      <c r="Q29" s="45"/>
      <c r="R29" s="45"/>
      <c r="S29" s="189"/>
      <c r="T29" s="45"/>
      <c r="U29" s="45"/>
      <c r="V29" s="189"/>
      <c r="W29" s="45"/>
      <c r="X29" s="45"/>
      <c r="Y29" s="189"/>
      <c r="Z29" s="45"/>
      <c r="AA29" s="45"/>
      <c r="AB29" s="189"/>
      <c r="AC29" s="45"/>
      <c r="AD29" s="45"/>
      <c r="AE29" s="189"/>
      <c r="AF29" s="45"/>
      <c r="AG29" s="45"/>
      <c r="AH29" s="189"/>
      <c r="AI29" s="45"/>
      <c r="AJ29" s="45"/>
      <c r="AK29" s="189"/>
      <c r="AL29" s="45"/>
      <c r="AM29" s="45"/>
      <c r="AN29" s="46">
        <f t="shared" si="0"/>
        <v>0</v>
      </c>
    </row>
    <row r="30" spans="2:40" ht="20.100000000000001" customHeight="1" x14ac:dyDescent="0.15">
      <c r="B30" s="1044" t="s">
        <v>798</v>
      </c>
      <c r="C30" s="1045"/>
      <c r="D30" s="189"/>
      <c r="E30" s="45"/>
      <c r="F30" s="45"/>
      <c r="G30" s="189"/>
      <c r="H30" s="45"/>
      <c r="I30" s="45"/>
      <c r="J30" s="189"/>
      <c r="K30" s="45"/>
      <c r="L30" s="45"/>
      <c r="M30" s="189"/>
      <c r="N30" s="45"/>
      <c r="O30" s="45"/>
      <c r="P30" s="189"/>
      <c r="Q30" s="45"/>
      <c r="R30" s="45"/>
      <c r="S30" s="189"/>
      <c r="T30" s="45"/>
      <c r="U30" s="45"/>
      <c r="V30" s="189"/>
      <c r="W30" s="45"/>
      <c r="X30" s="45"/>
      <c r="Y30" s="189"/>
      <c r="Z30" s="45"/>
      <c r="AA30" s="45"/>
      <c r="AB30" s="189"/>
      <c r="AC30" s="45"/>
      <c r="AD30" s="45"/>
      <c r="AE30" s="189"/>
      <c r="AF30" s="45"/>
      <c r="AG30" s="45"/>
      <c r="AH30" s="189"/>
      <c r="AI30" s="45"/>
      <c r="AJ30" s="45"/>
      <c r="AK30" s="189"/>
      <c r="AL30" s="45"/>
      <c r="AM30" s="45"/>
      <c r="AN30" s="46">
        <f t="shared" si="0"/>
        <v>0</v>
      </c>
    </row>
    <row r="31" spans="2:40" ht="20.100000000000001" customHeight="1" x14ac:dyDescent="0.15">
      <c r="B31" s="1044" t="s">
        <v>798</v>
      </c>
      <c r="C31" s="1045"/>
      <c r="D31" s="189"/>
      <c r="E31" s="45"/>
      <c r="F31" s="45"/>
      <c r="G31" s="189"/>
      <c r="H31" s="45"/>
      <c r="I31" s="45"/>
      <c r="J31" s="189"/>
      <c r="K31" s="45"/>
      <c r="L31" s="45"/>
      <c r="M31" s="189"/>
      <c r="N31" s="45"/>
      <c r="O31" s="45"/>
      <c r="P31" s="189"/>
      <c r="Q31" s="45"/>
      <c r="R31" s="45"/>
      <c r="S31" s="189"/>
      <c r="T31" s="45"/>
      <c r="U31" s="45"/>
      <c r="V31" s="189"/>
      <c r="W31" s="45"/>
      <c r="X31" s="45"/>
      <c r="Y31" s="189"/>
      <c r="Z31" s="45"/>
      <c r="AA31" s="45"/>
      <c r="AB31" s="189"/>
      <c r="AC31" s="45"/>
      <c r="AD31" s="45"/>
      <c r="AE31" s="189"/>
      <c r="AF31" s="45"/>
      <c r="AG31" s="45"/>
      <c r="AH31" s="189"/>
      <c r="AI31" s="45"/>
      <c r="AJ31" s="45"/>
      <c r="AK31" s="189"/>
      <c r="AL31" s="45"/>
      <c r="AM31" s="45"/>
      <c r="AN31" s="46">
        <f t="shared" si="0"/>
        <v>0</v>
      </c>
    </row>
    <row r="32" spans="2:40" ht="20.100000000000001" customHeight="1" x14ac:dyDescent="0.15">
      <c r="B32" s="1044" t="s">
        <v>798</v>
      </c>
      <c r="C32" s="1045"/>
      <c r="D32" s="189"/>
      <c r="E32" s="45"/>
      <c r="F32" s="45"/>
      <c r="G32" s="189"/>
      <c r="H32" s="45"/>
      <c r="I32" s="45"/>
      <c r="J32" s="189"/>
      <c r="K32" s="45"/>
      <c r="L32" s="45"/>
      <c r="M32" s="189"/>
      <c r="N32" s="45"/>
      <c r="O32" s="45"/>
      <c r="P32" s="189"/>
      <c r="Q32" s="45"/>
      <c r="R32" s="45"/>
      <c r="S32" s="189"/>
      <c r="T32" s="45"/>
      <c r="U32" s="45"/>
      <c r="V32" s="189"/>
      <c r="W32" s="45"/>
      <c r="X32" s="45"/>
      <c r="Y32" s="189"/>
      <c r="Z32" s="45"/>
      <c r="AA32" s="45"/>
      <c r="AB32" s="189"/>
      <c r="AC32" s="45"/>
      <c r="AD32" s="45"/>
      <c r="AE32" s="189"/>
      <c r="AF32" s="45"/>
      <c r="AG32" s="45"/>
      <c r="AH32" s="189"/>
      <c r="AI32" s="45"/>
      <c r="AJ32" s="45"/>
      <c r="AK32" s="189"/>
      <c r="AL32" s="45"/>
      <c r="AM32" s="45"/>
      <c r="AN32" s="46">
        <f t="shared" si="0"/>
        <v>0</v>
      </c>
    </row>
    <row r="33" spans="2:40" ht="20.100000000000001" customHeight="1" x14ac:dyDescent="0.15">
      <c r="B33" s="1044" t="s">
        <v>798</v>
      </c>
      <c r="C33" s="1045"/>
      <c r="D33" s="189"/>
      <c r="E33" s="45"/>
      <c r="F33" s="45"/>
      <c r="G33" s="189"/>
      <c r="H33" s="45"/>
      <c r="I33" s="45"/>
      <c r="J33" s="189"/>
      <c r="K33" s="45"/>
      <c r="L33" s="45"/>
      <c r="M33" s="189"/>
      <c r="N33" s="45"/>
      <c r="O33" s="45"/>
      <c r="P33" s="189"/>
      <c r="Q33" s="45"/>
      <c r="R33" s="45"/>
      <c r="S33" s="189"/>
      <c r="T33" s="45"/>
      <c r="U33" s="45"/>
      <c r="V33" s="189"/>
      <c r="W33" s="45"/>
      <c r="X33" s="45"/>
      <c r="Y33" s="189"/>
      <c r="Z33" s="45"/>
      <c r="AA33" s="45"/>
      <c r="AB33" s="189"/>
      <c r="AC33" s="45"/>
      <c r="AD33" s="45"/>
      <c r="AE33" s="189"/>
      <c r="AF33" s="45"/>
      <c r="AG33" s="45"/>
      <c r="AH33" s="189"/>
      <c r="AI33" s="45"/>
      <c r="AJ33" s="45"/>
      <c r="AK33" s="189"/>
      <c r="AL33" s="45"/>
      <c r="AM33" s="45"/>
      <c r="AN33" s="46">
        <f t="shared" si="0"/>
        <v>0</v>
      </c>
    </row>
    <row r="34" spans="2:40" ht="20.100000000000001" customHeight="1" x14ac:dyDescent="0.15">
      <c r="B34" s="1059" t="s">
        <v>799</v>
      </c>
      <c r="C34" s="1060"/>
      <c r="D34" s="189">
        <f t="shared" ref="D34:AM34" si="1">SUM(D9:D33)</f>
        <v>0</v>
      </c>
      <c r="E34" s="47">
        <f t="shared" si="1"/>
        <v>0</v>
      </c>
      <c r="F34" s="335">
        <f t="shared" si="1"/>
        <v>0</v>
      </c>
      <c r="G34" s="189">
        <f t="shared" si="1"/>
        <v>0</v>
      </c>
      <c r="H34" s="47">
        <f t="shared" si="1"/>
        <v>4</v>
      </c>
      <c r="I34" s="335">
        <f t="shared" si="1"/>
        <v>2</v>
      </c>
      <c r="J34" s="189">
        <f t="shared" si="1"/>
        <v>0</v>
      </c>
      <c r="K34" s="47">
        <f t="shared" si="1"/>
        <v>4</v>
      </c>
      <c r="L34" s="335">
        <f t="shared" si="1"/>
        <v>12</v>
      </c>
      <c r="M34" s="189">
        <f t="shared" si="1"/>
        <v>14</v>
      </c>
      <c r="N34" s="47">
        <f t="shared" si="1"/>
        <v>17</v>
      </c>
      <c r="O34" s="335">
        <f t="shared" si="1"/>
        <v>0</v>
      </c>
      <c r="P34" s="189">
        <f t="shared" si="1"/>
        <v>9</v>
      </c>
      <c r="Q34" s="47">
        <f t="shared" si="1"/>
        <v>2</v>
      </c>
      <c r="R34" s="335">
        <f t="shared" si="1"/>
        <v>5</v>
      </c>
      <c r="S34" s="189">
        <f t="shared" si="1"/>
        <v>0</v>
      </c>
      <c r="T34" s="47">
        <f t="shared" si="1"/>
        <v>5</v>
      </c>
      <c r="U34" s="335">
        <f t="shared" si="1"/>
        <v>2</v>
      </c>
      <c r="V34" s="189">
        <f t="shared" si="1"/>
        <v>0</v>
      </c>
      <c r="W34" s="47">
        <f t="shared" si="1"/>
        <v>4</v>
      </c>
      <c r="X34" s="335">
        <f t="shared" si="1"/>
        <v>16</v>
      </c>
      <c r="Y34" s="189">
        <f t="shared" si="1"/>
        <v>0</v>
      </c>
      <c r="Z34" s="47">
        <f t="shared" si="1"/>
        <v>6</v>
      </c>
      <c r="AA34" s="335">
        <f t="shared" si="1"/>
        <v>15</v>
      </c>
      <c r="AB34" s="189">
        <f t="shared" si="1"/>
        <v>0</v>
      </c>
      <c r="AC34" s="47">
        <f t="shared" si="1"/>
        <v>2</v>
      </c>
      <c r="AD34" s="335">
        <f t="shared" si="1"/>
        <v>11</v>
      </c>
      <c r="AE34" s="189">
        <f t="shared" si="1"/>
        <v>0</v>
      </c>
      <c r="AF34" s="47">
        <f t="shared" si="1"/>
        <v>1</v>
      </c>
      <c r="AG34" s="335">
        <f t="shared" si="1"/>
        <v>0</v>
      </c>
      <c r="AH34" s="189">
        <f t="shared" si="1"/>
        <v>2</v>
      </c>
      <c r="AI34" s="47">
        <f t="shared" si="1"/>
        <v>0</v>
      </c>
      <c r="AJ34" s="335">
        <f t="shared" si="1"/>
        <v>28</v>
      </c>
      <c r="AK34" s="189">
        <f t="shared" si="1"/>
        <v>52</v>
      </c>
      <c r="AL34" s="47">
        <f t="shared" si="1"/>
        <v>12</v>
      </c>
      <c r="AM34" s="335">
        <f t="shared" si="1"/>
        <v>1</v>
      </c>
      <c r="AN34" s="46">
        <f t="shared" si="0"/>
        <v>226</v>
      </c>
    </row>
    <row r="35" spans="2:40" ht="20.100000000000001" customHeight="1" thickBot="1" x14ac:dyDescent="0.2">
      <c r="B35" s="1061" t="s">
        <v>800</v>
      </c>
      <c r="C35" s="1062"/>
      <c r="D35" s="48"/>
      <c r="E35" s="49">
        <f>SUM(D34:F34)</f>
        <v>0</v>
      </c>
      <c r="F35" s="49"/>
      <c r="G35" s="48"/>
      <c r="H35" s="49">
        <f>SUM(G34:I34)</f>
        <v>6</v>
      </c>
      <c r="I35" s="49"/>
      <c r="J35" s="48"/>
      <c r="K35" s="49">
        <f>SUM(J34:L34)</f>
        <v>16</v>
      </c>
      <c r="L35" s="49"/>
      <c r="M35" s="48"/>
      <c r="N35" s="49">
        <f>SUM(M34:O34)</f>
        <v>31</v>
      </c>
      <c r="O35" s="49"/>
      <c r="P35" s="48"/>
      <c r="Q35" s="49">
        <f>SUM(P34:R34)</f>
        <v>16</v>
      </c>
      <c r="R35" s="49"/>
      <c r="S35" s="48"/>
      <c r="T35" s="49">
        <f>SUM(S34:U34)</f>
        <v>7</v>
      </c>
      <c r="U35" s="49"/>
      <c r="V35" s="48"/>
      <c r="W35" s="49">
        <f>SUM(V34:X34)</f>
        <v>20</v>
      </c>
      <c r="X35" s="49"/>
      <c r="Y35" s="48"/>
      <c r="Z35" s="49">
        <f>SUM(Y34:AA34)</f>
        <v>21</v>
      </c>
      <c r="AA35" s="49"/>
      <c r="AB35" s="48"/>
      <c r="AC35" s="49">
        <f>SUM(AB34:AD34)</f>
        <v>13</v>
      </c>
      <c r="AD35" s="49"/>
      <c r="AE35" s="48"/>
      <c r="AF35" s="49">
        <f>SUM(AE34:AG34)</f>
        <v>1</v>
      </c>
      <c r="AG35" s="49"/>
      <c r="AH35" s="48"/>
      <c r="AI35" s="49">
        <f>SUM(AH34:AJ34)</f>
        <v>30</v>
      </c>
      <c r="AJ35" s="49"/>
      <c r="AK35" s="48"/>
      <c r="AL35" s="49">
        <f>SUM(AK34:AM34)</f>
        <v>65</v>
      </c>
      <c r="AM35" s="49"/>
      <c r="AN35" s="50">
        <f>SUM(AN9:AN33)</f>
        <v>226</v>
      </c>
    </row>
    <row r="36" spans="2:40" ht="9.9499999999999993" customHeight="1" x14ac:dyDescent="0.15"/>
    <row r="37" spans="2:40" ht="24.95" customHeight="1" x14ac:dyDescent="0.15">
      <c r="B37" s="2" t="s">
        <v>167</v>
      </c>
    </row>
    <row r="38" spans="2:40" ht="9.9499999999999993" customHeight="1" thickBot="1" x14ac:dyDescent="0.2"/>
    <row r="39" spans="2:40" ht="20.100000000000001" customHeight="1" thickBot="1" x14ac:dyDescent="0.2">
      <c r="B39" s="1" t="s">
        <v>164</v>
      </c>
      <c r="C39" s="558" t="e">
        <f>'４　経営収支'!#REF!</f>
        <v>#REF!</v>
      </c>
      <c r="D39" s="1" t="s">
        <v>165</v>
      </c>
    </row>
    <row r="40" spans="2:40" ht="9.9499999999999993" customHeight="1" thickBot="1" x14ac:dyDescent="0.2"/>
    <row r="41" spans="2:40" ht="20.100000000000001" customHeight="1" x14ac:dyDescent="0.15">
      <c r="B41" s="1081" t="s">
        <v>79</v>
      </c>
      <c r="C41" s="1082"/>
      <c r="D41" s="1077">
        <v>1</v>
      </c>
      <c r="E41" s="1078"/>
      <c r="F41" s="1079"/>
      <c r="G41" s="1077">
        <v>2</v>
      </c>
      <c r="H41" s="1078"/>
      <c r="I41" s="1079"/>
      <c r="J41" s="1077">
        <v>3</v>
      </c>
      <c r="K41" s="1078"/>
      <c r="L41" s="1079"/>
      <c r="M41" s="1077">
        <v>4</v>
      </c>
      <c r="N41" s="1078"/>
      <c r="O41" s="1079"/>
      <c r="P41" s="1077">
        <v>5</v>
      </c>
      <c r="Q41" s="1078"/>
      <c r="R41" s="1079"/>
      <c r="S41" s="1077">
        <v>6</v>
      </c>
      <c r="T41" s="1078"/>
      <c r="U41" s="1079"/>
      <c r="V41" s="1077">
        <v>7</v>
      </c>
      <c r="W41" s="1078"/>
      <c r="X41" s="1079"/>
      <c r="Y41" s="1077">
        <v>8</v>
      </c>
      <c r="Z41" s="1078"/>
      <c r="AA41" s="1079"/>
      <c r="AB41" s="1077">
        <v>9</v>
      </c>
      <c r="AC41" s="1078"/>
      <c r="AD41" s="1079"/>
      <c r="AE41" s="1077">
        <v>10</v>
      </c>
      <c r="AF41" s="1078"/>
      <c r="AG41" s="1079"/>
      <c r="AH41" s="1077">
        <v>11</v>
      </c>
      <c r="AI41" s="1078"/>
      <c r="AJ41" s="1079"/>
      <c r="AK41" s="1077">
        <v>12</v>
      </c>
      <c r="AL41" s="1078"/>
      <c r="AM41" s="1079"/>
      <c r="AN41" s="1080" t="s">
        <v>30</v>
      </c>
    </row>
    <row r="42" spans="2:40" ht="20.100000000000001" customHeight="1" x14ac:dyDescent="0.15">
      <c r="B42" s="1051"/>
      <c r="C42" s="1052"/>
      <c r="D42" s="325" t="s">
        <v>31</v>
      </c>
      <c r="E42" s="41" t="s">
        <v>32</v>
      </c>
      <c r="F42" s="42" t="s">
        <v>33</v>
      </c>
      <c r="G42" s="325" t="s">
        <v>31</v>
      </c>
      <c r="H42" s="42" t="s">
        <v>32</v>
      </c>
      <c r="I42" s="42" t="s">
        <v>33</v>
      </c>
      <c r="J42" s="325" t="s">
        <v>31</v>
      </c>
      <c r="K42" s="42" t="s">
        <v>32</v>
      </c>
      <c r="L42" s="42" t="s">
        <v>33</v>
      </c>
      <c r="M42" s="325" t="s">
        <v>31</v>
      </c>
      <c r="N42" s="42" t="s">
        <v>32</v>
      </c>
      <c r="O42" s="42" t="s">
        <v>33</v>
      </c>
      <c r="P42" s="325" t="s">
        <v>31</v>
      </c>
      <c r="Q42" s="42" t="s">
        <v>32</v>
      </c>
      <c r="R42" s="42" t="s">
        <v>33</v>
      </c>
      <c r="S42" s="325" t="s">
        <v>31</v>
      </c>
      <c r="T42" s="477" t="s">
        <v>32</v>
      </c>
      <c r="U42" s="477" t="s">
        <v>33</v>
      </c>
      <c r="V42" s="325" t="s">
        <v>31</v>
      </c>
      <c r="W42" s="42" t="s">
        <v>32</v>
      </c>
      <c r="X42" s="42" t="s">
        <v>33</v>
      </c>
      <c r="Y42" s="325" t="s">
        <v>31</v>
      </c>
      <c r="Z42" s="42" t="s">
        <v>32</v>
      </c>
      <c r="AA42" s="42" t="s">
        <v>33</v>
      </c>
      <c r="AB42" s="325" t="s">
        <v>31</v>
      </c>
      <c r="AC42" s="42" t="s">
        <v>32</v>
      </c>
      <c r="AD42" s="42" t="s">
        <v>33</v>
      </c>
      <c r="AE42" s="325" t="s">
        <v>31</v>
      </c>
      <c r="AF42" s="42" t="s">
        <v>32</v>
      </c>
      <c r="AG42" s="42" t="s">
        <v>33</v>
      </c>
      <c r="AH42" s="325" t="s">
        <v>31</v>
      </c>
      <c r="AI42" s="42" t="s">
        <v>32</v>
      </c>
      <c r="AJ42" s="42" t="s">
        <v>33</v>
      </c>
      <c r="AK42" s="325" t="s">
        <v>31</v>
      </c>
      <c r="AL42" s="42" t="s">
        <v>32</v>
      </c>
      <c r="AM42" s="42" t="s">
        <v>33</v>
      </c>
      <c r="AN42" s="1054"/>
    </row>
    <row r="43" spans="2:40" ht="20.100000000000001" customHeight="1" x14ac:dyDescent="0.15">
      <c r="B43" s="1063" t="s">
        <v>172</v>
      </c>
      <c r="C43" s="1052"/>
      <c r="D43" s="189" t="e">
        <f>D34*$C$39/10</f>
        <v>#REF!</v>
      </c>
      <c r="E43" s="47" t="e">
        <f t="shared" ref="E43:AM43" si="2">E34*$C$39/10</f>
        <v>#REF!</v>
      </c>
      <c r="F43" s="335" t="e">
        <f t="shared" si="2"/>
        <v>#REF!</v>
      </c>
      <c r="G43" s="189" t="e">
        <f t="shared" si="2"/>
        <v>#REF!</v>
      </c>
      <c r="H43" s="47" t="e">
        <f t="shared" si="2"/>
        <v>#REF!</v>
      </c>
      <c r="I43" s="335" t="e">
        <f t="shared" si="2"/>
        <v>#REF!</v>
      </c>
      <c r="J43" s="189" t="e">
        <f t="shared" si="2"/>
        <v>#REF!</v>
      </c>
      <c r="K43" s="47" t="e">
        <f t="shared" si="2"/>
        <v>#REF!</v>
      </c>
      <c r="L43" s="335" t="e">
        <f t="shared" si="2"/>
        <v>#REF!</v>
      </c>
      <c r="M43" s="189" t="e">
        <f t="shared" si="2"/>
        <v>#REF!</v>
      </c>
      <c r="N43" s="47" t="e">
        <f t="shared" si="2"/>
        <v>#REF!</v>
      </c>
      <c r="O43" s="335" t="e">
        <f t="shared" si="2"/>
        <v>#REF!</v>
      </c>
      <c r="P43" s="189" t="e">
        <f t="shared" si="2"/>
        <v>#REF!</v>
      </c>
      <c r="Q43" s="47" t="e">
        <f t="shared" si="2"/>
        <v>#REF!</v>
      </c>
      <c r="R43" s="335" t="e">
        <f t="shared" si="2"/>
        <v>#REF!</v>
      </c>
      <c r="S43" s="189" t="e">
        <f t="shared" si="2"/>
        <v>#REF!</v>
      </c>
      <c r="T43" s="47" t="e">
        <f t="shared" si="2"/>
        <v>#REF!</v>
      </c>
      <c r="U43" s="335" t="e">
        <f t="shared" si="2"/>
        <v>#REF!</v>
      </c>
      <c r="V43" s="189" t="e">
        <f t="shared" si="2"/>
        <v>#REF!</v>
      </c>
      <c r="W43" s="47" t="e">
        <f t="shared" si="2"/>
        <v>#REF!</v>
      </c>
      <c r="X43" s="335" t="e">
        <f t="shared" si="2"/>
        <v>#REF!</v>
      </c>
      <c r="Y43" s="189" t="e">
        <f t="shared" si="2"/>
        <v>#REF!</v>
      </c>
      <c r="Z43" s="47" t="e">
        <f t="shared" si="2"/>
        <v>#REF!</v>
      </c>
      <c r="AA43" s="335" t="e">
        <f t="shared" si="2"/>
        <v>#REF!</v>
      </c>
      <c r="AB43" s="189" t="e">
        <f t="shared" si="2"/>
        <v>#REF!</v>
      </c>
      <c r="AC43" s="47" t="e">
        <f t="shared" si="2"/>
        <v>#REF!</v>
      </c>
      <c r="AD43" s="335" t="e">
        <f t="shared" si="2"/>
        <v>#REF!</v>
      </c>
      <c r="AE43" s="189" t="e">
        <f t="shared" si="2"/>
        <v>#REF!</v>
      </c>
      <c r="AF43" s="47" t="e">
        <f t="shared" si="2"/>
        <v>#REF!</v>
      </c>
      <c r="AG43" s="335" t="e">
        <f t="shared" si="2"/>
        <v>#REF!</v>
      </c>
      <c r="AH43" s="189" t="e">
        <f t="shared" si="2"/>
        <v>#REF!</v>
      </c>
      <c r="AI43" s="47" t="e">
        <f t="shared" si="2"/>
        <v>#REF!</v>
      </c>
      <c r="AJ43" s="335" t="e">
        <f t="shared" si="2"/>
        <v>#REF!</v>
      </c>
      <c r="AK43" s="189" t="e">
        <f t="shared" si="2"/>
        <v>#REF!</v>
      </c>
      <c r="AL43" s="47" t="e">
        <f t="shared" si="2"/>
        <v>#REF!</v>
      </c>
      <c r="AM43" s="335" t="e">
        <f t="shared" si="2"/>
        <v>#REF!</v>
      </c>
      <c r="AN43" s="46" t="e">
        <f t="shared" ref="AN43:AN47" si="3">SUM(D43:AM43)</f>
        <v>#REF!</v>
      </c>
    </row>
    <row r="44" spans="2:40" ht="20.100000000000001" customHeight="1" thickBot="1" x14ac:dyDescent="0.2">
      <c r="B44" s="1055" t="s">
        <v>80</v>
      </c>
      <c r="C44" s="1056"/>
      <c r="D44" s="183"/>
      <c r="E44" s="180" t="e">
        <f>SUM(D43:F43)</f>
        <v>#REF!</v>
      </c>
      <c r="F44" s="180"/>
      <c r="G44" s="183"/>
      <c r="H44" s="180" t="e">
        <f>SUM(G43:I43)</f>
        <v>#REF!</v>
      </c>
      <c r="I44" s="180"/>
      <c r="J44" s="183"/>
      <c r="K44" s="180" t="e">
        <f>SUM(J43:L43)</f>
        <v>#REF!</v>
      </c>
      <c r="L44" s="180"/>
      <c r="M44" s="183"/>
      <c r="N44" s="180" t="e">
        <f>SUM(M43:O43)</f>
        <v>#REF!</v>
      </c>
      <c r="O44" s="180"/>
      <c r="P44" s="183"/>
      <c r="Q44" s="180" t="e">
        <f>SUM(P43:R43)</f>
        <v>#REF!</v>
      </c>
      <c r="R44" s="180"/>
      <c r="S44" s="183"/>
      <c r="T44" s="180" t="e">
        <f>SUM(S43:U43)</f>
        <v>#REF!</v>
      </c>
      <c r="U44" s="180"/>
      <c r="V44" s="183"/>
      <c r="W44" s="180" t="e">
        <f>SUM(V43:X43)</f>
        <v>#REF!</v>
      </c>
      <c r="X44" s="180"/>
      <c r="Y44" s="183"/>
      <c r="Z44" s="180" t="e">
        <f>SUM(Y43:AA43)</f>
        <v>#REF!</v>
      </c>
      <c r="AA44" s="180"/>
      <c r="AB44" s="183"/>
      <c r="AC44" s="180" t="e">
        <f>SUM(AB43:AD43)</f>
        <v>#REF!</v>
      </c>
      <c r="AD44" s="180"/>
      <c r="AE44" s="183"/>
      <c r="AF44" s="180" t="e">
        <f>SUM(AE43:AG43)</f>
        <v>#REF!</v>
      </c>
      <c r="AG44" s="180"/>
      <c r="AH44" s="183"/>
      <c r="AI44" s="180" t="e">
        <f>SUM(AH43:AJ43)</f>
        <v>#REF!</v>
      </c>
      <c r="AJ44" s="180"/>
      <c r="AK44" s="183"/>
      <c r="AL44" s="180" t="e">
        <f>SUM(AK43:AM43)</f>
        <v>#REF!</v>
      </c>
      <c r="AM44" s="180"/>
      <c r="AN44" s="184" t="e">
        <f t="shared" si="3"/>
        <v>#REF!</v>
      </c>
    </row>
    <row r="45" spans="2:40" ht="20.100000000000001" customHeight="1" thickTop="1" x14ac:dyDescent="0.15">
      <c r="B45" s="1064" t="s">
        <v>170</v>
      </c>
      <c r="C45" s="185" t="s">
        <v>168</v>
      </c>
      <c r="D45" s="186">
        <v>60</v>
      </c>
      <c r="E45" s="187">
        <v>60</v>
      </c>
      <c r="F45" s="187">
        <v>60</v>
      </c>
      <c r="G45" s="186">
        <v>60</v>
      </c>
      <c r="H45" s="187">
        <v>60</v>
      </c>
      <c r="I45" s="187">
        <v>60</v>
      </c>
      <c r="J45" s="186">
        <v>60</v>
      </c>
      <c r="K45" s="187">
        <v>60</v>
      </c>
      <c r="L45" s="187">
        <v>60</v>
      </c>
      <c r="M45" s="186">
        <v>60</v>
      </c>
      <c r="N45" s="187">
        <v>60</v>
      </c>
      <c r="O45" s="187">
        <v>60</v>
      </c>
      <c r="P45" s="186">
        <v>60</v>
      </c>
      <c r="Q45" s="187">
        <v>60</v>
      </c>
      <c r="R45" s="187">
        <v>60</v>
      </c>
      <c r="S45" s="186">
        <v>60</v>
      </c>
      <c r="T45" s="187">
        <v>60</v>
      </c>
      <c r="U45" s="187">
        <v>60</v>
      </c>
      <c r="V45" s="186">
        <v>60</v>
      </c>
      <c r="W45" s="187">
        <v>60</v>
      </c>
      <c r="X45" s="187">
        <v>60</v>
      </c>
      <c r="Y45" s="186">
        <v>60</v>
      </c>
      <c r="Z45" s="187">
        <v>60</v>
      </c>
      <c r="AA45" s="187">
        <v>60</v>
      </c>
      <c r="AB45" s="186">
        <v>60</v>
      </c>
      <c r="AC45" s="187">
        <v>60</v>
      </c>
      <c r="AD45" s="187">
        <v>60</v>
      </c>
      <c r="AE45" s="186">
        <v>60</v>
      </c>
      <c r="AF45" s="187">
        <v>60</v>
      </c>
      <c r="AG45" s="187">
        <v>60</v>
      </c>
      <c r="AH45" s="186">
        <v>60</v>
      </c>
      <c r="AI45" s="187">
        <v>60</v>
      </c>
      <c r="AJ45" s="187">
        <v>60</v>
      </c>
      <c r="AK45" s="186">
        <v>60</v>
      </c>
      <c r="AL45" s="187">
        <v>60</v>
      </c>
      <c r="AM45" s="187">
        <v>60</v>
      </c>
      <c r="AN45" s="188">
        <f t="shared" si="3"/>
        <v>2160</v>
      </c>
    </row>
    <row r="46" spans="2:40" ht="20.100000000000001" customHeight="1" x14ac:dyDescent="0.15">
      <c r="B46" s="1065"/>
      <c r="C46" s="181" t="s">
        <v>169</v>
      </c>
      <c r="D46" s="189">
        <v>50</v>
      </c>
      <c r="E46" s="45">
        <v>50</v>
      </c>
      <c r="F46" s="45">
        <v>50</v>
      </c>
      <c r="G46" s="189">
        <v>50</v>
      </c>
      <c r="H46" s="45">
        <v>50</v>
      </c>
      <c r="I46" s="45">
        <v>50</v>
      </c>
      <c r="J46" s="189">
        <v>50</v>
      </c>
      <c r="K46" s="45">
        <v>50</v>
      </c>
      <c r="L46" s="45">
        <v>50</v>
      </c>
      <c r="M46" s="189">
        <v>50</v>
      </c>
      <c r="N46" s="45">
        <v>50</v>
      </c>
      <c r="O46" s="45">
        <v>50</v>
      </c>
      <c r="P46" s="189">
        <v>50</v>
      </c>
      <c r="Q46" s="45">
        <v>50</v>
      </c>
      <c r="R46" s="45">
        <v>50</v>
      </c>
      <c r="S46" s="189">
        <v>50</v>
      </c>
      <c r="T46" s="45">
        <v>50</v>
      </c>
      <c r="U46" s="45">
        <v>50</v>
      </c>
      <c r="V46" s="189">
        <v>50</v>
      </c>
      <c r="W46" s="45">
        <v>50</v>
      </c>
      <c r="X46" s="45">
        <v>50</v>
      </c>
      <c r="Y46" s="189">
        <v>50</v>
      </c>
      <c r="Z46" s="45">
        <v>50</v>
      </c>
      <c r="AA46" s="45">
        <v>50</v>
      </c>
      <c r="AB46" s="189">
        <v>50</v>
      </c>
      <c r="AC46" s="45">
        <v>50</v>
      </c>
      <c r="AD46" s="45">
        <v>50</v>
      </c>
      <c r="AE46" s="189">
        <v>50</v>
      </c>
      <c r="AF46" s="45">
        <v>50</v>
      </c>
      <c r="AG46" s="45">
        <v>50</v>
      </c>
      <c r="AH46" s="189">
        <v>50</v>
      </c>
      <c r="AI46" s="45">
        <v>50</v>
      </c>
      <c r="AJ46" s="45">
        <v>50</v>
      </c>
      <c r="AK46" s="189">
        <v>50</v>
      </c>
      <c r="AL46" s="45">
        <v>50</v>
      </c>
      <c r="AM46" s="45">
        <v>50</v>
      </c>
      <c r="AN46" s="46">
        <f t="shared" si="3"/>
        <v>1800</v>
      </c>
    </row>
    <row r="47" spans="2:40" ht="20.100000000000001" customHeight="1" x14ac:dyDescent="0.15">
      <c r="B47" s="1065"/>
      <c r="C47" s="181" t="s">
        <v>175</v>
      </c>
      <c r="D47" s="189">
        <v>25</v>
      </c>
      <c r="E47" s="45">
        <v>25</v>
      </c>
      <c r="F47" s="45">
        <v>25</v>
      </c>
      <c r="G47" s="189">
        <v>25</v>
      </c>
      <c r="H47" s="45">
        <v>25</v>
      </c>
      <c r="I47" s="45">
        <v>25</v>
      </c>
      <c r="J47" s="189">
        <v>25</v>
      </c>
      <c r="K47" s="45">
        <v>25</v>
      </c>
      <c r="L47" s="45">
        <v>25</v>
      </c>
      <c r="M47" s="189">
        <v>25</v>
      </c>
      <c r="N47" s="45">
        <v>25</v>
      </c>
      <c r="O47" s="45">
        <v>25</v>
      </c>
      <c r="P47" s="189">
        <v>25</v>
      </c>
      <c r="Q47" s="45">
        <v>25</v>
      </c>
      <c r="R47" s="45">
        <v>25</v>
      </c>
      <c r="S47" s="189">
        <v>25</v>
      </c>
      <c r="T47" s="45">
        <v>25</v>
      </c>
      <c r="U47" s="45">
        <v>25</v>
      </c>
      <c r="V47" s="189">
        <v>25</v>
      </c>
      <c r="W47" s="45">
        <v>25</v>
      </c>
      <c r="X47" s="45">
        <v>25</v>
      </c>
      <c r="Y47" s="189">
        <v>25</v>
      </c>
      <c r="Z47" s="45">
        <v>25</v>
      </c>
      <c r="AA47" s="45">
        <v>25</v>
      </c>
      <c r="AB47" s="189">
        <v>25</v>
      </c>
      <c r="AC47" s="45">
        <v>25</v>
      </c>
      <c r="AD47" s="45">
        <v>25</v>
      </c>
      <c r="AE47" s="189">
        <v>25</v>
      </c>
      <c r="AF47" s="45">
        <v>25</v>
      </c>
      <c r="AG47" s="45">
        <v>25</v>
      </c>
      <c r="AH47" s="189">
        <v>25</v>
      </c>
      <c r="AI47" s="45">
        <v>25</v>
      </c>
      <c r="AJ47" s="45">
        <v>25</v>
      </c>
      <c r="AK47" s="189">
        <v>25</v>
      </c>
      <c r="AL47" s="45">
        <v>25</v>
      </c>
      <c r="AM47" s="45">
        <v>25</v>
      </c>
      <c r="AN47" s="46">
        <f t="shared" si="3"/>
        <v>900</v>
      </c>
    </row>
    <row r="48" spans="2:40" ht="20.100000000000001" customHeight="1" x14ac:dyDescent="0.15">
      <c r="B48" s="1065"/>
      <c r="C48" s="182"/>
      <c r="D48" s="189"/>
      <c r="E48" s="45"/>
      <c r="F48" s="45"/>
      <c r="G48" s="189"/>
      <c r="H48" s="45"/>
      <c r="I48" s="45"/>
      <c r="J48" s="189"/>
      <c r="K48" s="45"/>
      <c r="L48" s="45"/>
      <c r="M48" s="189"/>
      <c r="N48" s="45"/>
      <c r="O48" s="45"/>
      <c r="P48" s="189"/>
      <c r="Q48" s="45"/>
      <c r="R48" s="45"/>
      <c r="S48" s="189"/>
      <c r="T48" s="45"/>
      <c r="U48" s="45"/>
      <c r="V48" s="189"/>
      <c r="W48" s="45"/>
      <c r="X48" s="45"/>
      <c r="Y48" s="189"/>
      <c r="Z48" s="45"/>
      <c r="AA48" s="45"/>
      <c r="AB48" s="189"/>
      <c r="AC48" s="45"/>
      <c r="AD48" s="45"/>
      <c r="AE48" s="189"/>
      <c r="AF48" s="45"/>
      <c r="AG48" s="45"/>
      <c r="AH48" s="189"/>
      <c r="AI48" s="45"/>
      <c r="AJ48" s="45"/>
      <c r="AK48" s="189"/>
      <c r="AL48" s="45"/>
      <c r="AM48" s="45"/>
      <c r="AN48" s="46">
        <f t="shared" ref="AN48:AN51" si="4">SUM(D48:AM48)</f>
        <v>0</v>
      </c>
    </row>
    <row r="49" spans="2:40" ht="20.100000000000001" customHeight="1" thickBot="1" x14ac:dyDescent="0.2">
      <c r="B49" s="1066"/>
      <c r="C49" s="193" t="s">
        <v>173</v>
      </c>
      <c r="D49" s="190">
        <f>SUM(D45:D48)</f>
        <v>135</v>
      </c>
      <c r="E49" s="191">
        <f t="shared" ref="E49:AM49" si="5">SUM(E45:E48)</f>
        <v>135</v>
      </c>
      <c r="F49" s="191">
        <f t="shared" si="5"/>
        <v>135</v>
      </c>
      <c r="G49" s="190">
        <f t="shared" si="5"/>
        <v>135</v>
      </c>
      <c r="H49" s="191">
        <f t="shared" si="5"/>
        <v>135</v>
      </c>
      <c r="I49" s="191">
        <f t="shared" si="5"/>
        <v>135</v>
      </c>
      <c r="J49" s="190">
        <f t="shared" si="5"/>
        <v>135</v>
      </c>
      <c r="K49" s="191">
        <f t="shared" si="5"/>
        <v>135</v>
      </c>
      <c r="L49" s="191">
        <f t="shared" si="5"/>
        <v>135</v>
      </c>
      <c r="M49" s="190">
        <f t="shared" si="5"/>
        <v>135</v>
      </c>
      <c r="N49" s="191">
        <f t="shared" si="5"/>
        <v>135</v>
      </c>
      <c r="O49" s="191">
        <f t="shared" si="5"/>
        <v>135</v>
      </c>
      <c r="P49" s="190">
        <f t="shared" si="5"/>
        <v>135</v>
      </c>
      <c r="Q49" s="191">
        <f t="shared" si="5"/>
        <v>135</v>
      </c>
      <c r="R49" s="191">
        <f t="shared" si="5"/>
        <v>135</v>
      </c>
      <c r="S49" s="190">
        <f t="shared" si="5"/>
        <v>135</v>
      </c>
      <c r="T49" s="191">
        <f t="shared" si="5"/>
        <v>135</v>
      </c>
      <c r="U49" s="191">
        <f t="shared" si="5"/>
        <v>135</v>
      </c>
      <c r="V49" s="190">
        <f t="shared" si="5"/>
        <v>135</v>
      </c>
      <c r="W49" s="191">
        <f t="shared" si="5"/>
        <v>135</v>
      </c>
      <c r="X49" s="191">
        <f t="shared" si="5"/>
        <v>135</v>
      </c>
      <c r="Y49" s="190">
        <f t="shared" si="5"/>
        <v>135</v>
      </c>
      <c r="Z49" s="191">
        <f t="shared" si="5"/>
        <v>135</v>
      </c>
      <c r="AA49" s="191">
        <f t="shared" si="5"/>
        <v>135</v>
      </c>
      <c r="AB49" s="190">
        <f t="shared" si="5"/>
        <v>135</v>
      </c>
      <c r="AC49" s="191">
        <f t="shared" si="5"/>
        <v>135</v>
      </c>
      <c r="AD49" s="191">
        <f t="shared" si="5"/>
        <v>135</v>
      </c>
      <c r="AE49" s="190">
        <f t="shared" si="5"/>
        <v>135</v>
      </c>
      <c r="AF49" s="191">
        <f t="shared" si="5"/>
        <v>135</v>
      </c>
      <c r="AG49" s="191">
        <f t="shared" si="5"/>
        <v>135</v>
      </c>
      <c r="AH49" s="190">
        <f t="shared" si="5"/>
        <v>135</v>
      </c>
      <c r="AI49" s="191">
        <f t="shared" si="5"/>
        <v>135</v>
      </c>
      <c r="AJ49" s="191">
        <f t="shared" si="5"/>
        <v>135</v>
      </c>
      <c r="AK49" s="190">
        <f t="shared" si="5"/>
        <v>135</v>
      </c>
      <c r="AL49" s="191">
        <f t="shared" si="5"/>
        <v>135</v>
      </c>
      <c r="AM49" s="191">
        <f t="shared" si="5"/>
        <v>135</v>
      </c>
      <c r="AN49" s="192">
        <f t="shared" si="4"/>
        <v>4860</v>
      </c>
    </row>
    <row r="50" spans="2:40" ht="20.100000000000001" customHeight="1" thickTop="1" x14ac:dyDescent="0.15">
      <c r="B50" s="1067" t="s">
        <v>174</v>
      </c>
      <c r="C50" s="1068"/>
      <c r="D50" s="194" t="e">
        <f>D49-D43</f>
        <v>#REF!</v>
      </c>
      <c r="E50" s="195" t="e">
        <f t="shared" ref="E50:AM50" si="6">E49-E43</f>
        <v>#REF!</v>
      </c>
      <c r="F50" s="195" t="e">
        <f t="shared" si="6"/>
        <v>#REF!</v>
      </c>
      <c r="G50" s="194" t="e">
        <f t="shared" si="6"/>
        <v>#REF!</v>
      </c>
      <c r="H50" s="195" t="e">
        <f t="shared" si="6"/>
        <v>#REF!</v>
      </c>
      <c r="I50" s="195" t="e">
        <f t="shared" si="6"/>
        <v>#REF!</v>
      </c>
      <c r="J50" s="194" t="e">
        <f t="shared" si="6"/>
        <v>#REF!</v>
      </c>
      <c r="K50" s="195" t="e">
        <f t="shared" si="6"/>
        <v>#REF!</v>
      </c>
      <c r="L50" s="195" t="e">
        <f t="shared" si="6"/>
        <v>#REF!</v>
      </c>
      <c r="M50" s="194" t="e">
        <f t="shared" si="6"/>
        <v>#REF!</v>
      </c>
      <c r="N50" s="195" t="e">
        <f t="shared" si="6"/>
        <v>#REF!</v>
      </c>
      <c r="O50" s="195" t="e">
        <f t="shared" si="6"/>
        <v>#REF!</v>
      </c>
      <c r="P50" s="194" t="e">
        <f t="shared" si="6"/>
        <v>#REF!</v>
      </c>
      <c r="Q50" s="195" t="e">
        <f t="shared" si="6"/>
        <v>#REF!</v>
      </c>
      <c r="R50" s="195" t="e">
        <f t="shared" si="6"/>
        <v>#REF!</v>
      </c>
      <c r="S50" s="194" t="e">
        <f t="shared" si="6"/>
        <v>#REF!</v>
      </c>
      <c r="T50" s="195" t="e">
        <f t="shared" si="6"/>
        <v>#REF!</v>
      </c>
      <c r="U50" s="195" t="e">
        <f t="shared" si="6"/>
        <v>#REF!</v>
      </c>
      <c r="V50" s="194" t="e">
        <f t="shared" si="6"/>
        <v>#REF!</v>
      </c>
      <c r="W50" s="195" t="e">
        <f t="shared" si="6"/>
        <v>#REF!</v>
      </c>
      <c r="X50" s="195" t="e">
        <f t="shared" si="6"/>
        <v>#REF!</v>
      </c>
      <c r="Y50" s="194" t="e">
        <f t="shared" si="6"/>
        <v>#REF!</v>
      </c>
      <c r="Z50" s="195" t="e">
        <f t="shared" si="6"/>
        <v>#REF!</v>
      </c>
      <c r="AA50" s="195" t="e">
        <f t="shared" si="6"/>
        <v>#REF!</v>
      </c>
      <c r="AB50" s="194" t="e">
        <f t="shared" si="6"/>
        <v>#REF!</v>
      </c>
      <c r="AC50" s="195" t="e">
        <f t="shared" si="6"/>
        <v>#REF!</v>
      </c>
      <c r="AD50" s="195" t="e">
        <f t="shared" si="6"/>
        <v>#REF!</v>
      </c>
      <c r="AE50" s="194" t="e">
        <f t="shared" si="6"/>
        <v>#REF!</v>
      </c>
      <c r="AF50" s="195" t="e">
        <f t="shared" si="6"/>
        <v>#REF!</v>
      </c>
      <c r="AG50" s="195" t="e">
        <f t="shared" si="6"/>
        <v>#REF!</v>
      </c>
      <c r="AH50" s="194" t="e">
        <f t="shared" si="6"/>
        <v>#REF!</v>
      </c>
      <c r="AI50" s="196" t="e">
        <f t="shared" si="6"/>
        <v>#REF!</v>
      </c>
      <c r="AJ50" s="195" t="e">
        <f t="shared" si="6"/>
        <v>#REF!</v>
      </c>
      <c r="AK50" s="194" t="e">
        <f t="shared" si="6"/>
        <v>#REF!</v>
      </c>
      <c r="AL50" s="195" t="e">
        <f t="shared" si="6"/>
        <v>#REF!</v>
      </c>
      <c r="AM50" s="195" t="e">
        <f t="shared" si="6"/>
        <v>#REF!</v>
      </c>
      <c r="AN50" s="188" t="e">
        <f t="shared" si="4"/>
        <v>#REF!</v>
      </c>
    </row>
    <row r="51" spans="2:40" ht="20.100000000000001" customHeight="1" thickBot="1" x14ac:dyDescent="0.2">
      <c r="B51" s="1069" t="s">
        <v>171</v>
      </c>
      <c r="C51" s="1070"/>
      <c r="D51" s="572" t="e">
        <f>IF(D50&gt;0,0,-(D50))</f>
        <v>#REF!</v>
      </c>
      <c r="E51" s="572" t="e">
        <f t="shared" ref="E51:AM51" si="7">IF(E50&gt;0,0,-(E50))</f>
        <v>#REF!</v>
      </c>
      <c r="F51" s="572" t="e">
        <f t="shared" si="7"/>
        <v>#REF!</v>
      </c>
      <c r="G51" s="572" t="e">
        <f t="shared" si="7"/>
        <v>#REF!</v>
      </c>
      <c r="H51" s="572" t="e">
        <f t="shared" si="7"/>
        <v>#REF!</v>
      </c>
      <c r="I51" s="572" t="e">
        <f t="shared" si="7"/>
        <v>#REF!</v>
      </c>
      <c r="J51" s="572" t="e">
        <f t="shared" si="7"/>
        <v>#REF!</v>
      </c>
      <c r="K51" s="572" t="e">
        <f t="shared" si="7"/>
        <v>#REF!</v>
      </c>
      <c r="L51" s="572" t="e">
        <f t="shared" si="7"/>
        <v>#REF!</v>
      </c>
      <c r="M51" s="572" t="e">
        <f t="shared" si="7"/>
        <v>#REF!</v>
      </c>
      <c r="N51" s="572" t="e">
        <f t="shared" si="7"/>
        <v>#REF!</v>
      </c>
      <c r="O51" s="572" t="e">
        <f t="shared" si="7"/>
        <v>#REF!</v>
      </c>
      <c r="P51" s="572" t="e">
        <f t="shared" si="7"/>
        <v>#REF!</v>
      </c>
      <c r="Q51" s="572" t="e">
        <f t="shared" si="7"/>
        <v>#REF!</v>
      </c>
      <c r="R51" s="572" t="e">
        <f t="shared" si="7"/>
        <v>#REF!</v>
      </c>
      <c r="S51" s="572" t="e">
        <f t="shared" si="7"/>
        <v>#REF!</v>
      </c>
      <c r="T51" s="572" t="e">
        <f t="shared" si="7"/>
        <v>#REF!</v>
      </c>
      <c r="U51" s="572" t="e">
        <f t="shared" si="7"/>
        <v>#REF!</v>
      </c>
      <c r="V51" s="572" t="e">
        <f t="shared" si="7"/>
        <v>#REF!</v>
      </c>
      <c r="W51" s="572" t="e">
        <f t="shared" si="7"/>
        <v>#REF!</v>
      </c>
      <c r="X51" s="572" t="e">
        <f t="shared" si="7"/>
        <v>#REF!</v>
      </c>
      <c r="Y51" s="572" t="e">
        <f t="shared" si="7"/>
        <v>#REF!</v>
      </c>
      <c r="Z51" s="572" t="e">
        <f t="shared" si="7"/>
        <v>#REF!</v>
      </c>
      <c r="AA51" s="572" t="e">
        <f t="shared" si="7"/>
        <v>#REF!</v>
      </c>
      <c r="AB51" s="572" t="e">
        <f t="shared" si="7"/>
        <v>#REF!</v>
      </c>
      <c r="AC51" s="572" t="e">
        <f t="shared" si="7"/>
        <v>#REF!</v>
      </c>
      <c r="AD51" s="572" t="e">
        <f t="shared" si="7"/>
        <v>#REF!</v>
      </c>
      <c r="AE51" s="572" t="e">
        <f t="shared" si="7"/>
        <v>#REF!</v>
      </c>
      <c r="AF51" s="572" t="e">
        <f t="shared" si="7"/>
        <v>#REF!</v>
      </c>
      <c r="AG51" s="572" t="e">
        <f t="shared" si="7"/>
        <v>#REF!</v>
      </c>
      <c r="AH51" s="572" t="e">
        <f t="shared" si="7"/>
        <v>#REF!</v>
      </c>
      <c r="AI51" s="572" t="e">
        <f t="shared" si="7"/>
        <v>#REF!</v>
      </c>
      <c r="AJ51" s="572" t="e">
        <f t="shared" si="7"/>
        <v>#REF!</v>
      </c>
      <c r="AK51" s="572" t="e">
        <f t="shared" si="7"/>
        <v>#REF!</v>
      </c>
      <c r="AL51" s="572" t="e">
        <f t="shared" si="7"/>
        <v>#REF!</v>
      </c>
      <c r="AM51" s="572" t="e">
        <f t="shared" si="7"/>
        <v>#REF!</v>
      </c>
      <c r="AN51" s="573" t="e">
        <f t="shared" si="4"/>
        <v>#REF!</v>
      </c>
    </row>
  </sheetData>
  <mergeCells count="51">
    <mergeCell ref="B21:C21"/>
    <mergeCell ref="S4:U4"/>
    <mergeCell ref="V4:X4"/>
    <mergeCell ref="Y4:AA4"/>
    <mergeCell ref="AB4:AD4"/>
    <mergeCell ref="B4:C5"/>
    <mergeCell ref="D4:F4"/>
    <mergeCell ref="G4:I4"/>
    <mergeCell ref="J4:L4"/>
    <mergeCell ref="M4:O4"/>
    <mergeCell ref="P4:R4"/>
    <mergeCell ref="AK4:AM4"/>
    <mergeCell ref="AN4:AN5"/>
    <mergeCell ref="B6:C8"/>
    <mergeCell ref="B19:C19"/>
    <mergeCell ref="B20:C20"/>
    <mergeCell ref="AE4:AG4"/>
    <mergeCell ref="AH4:AJ4"/>
    <mergeCell ref="B33:C33"/>
    <mergeCell ref="B22:C22"/>
    <mergeCell ref="B23:C23"/>
    <mergeCell ref="B24:C24"/>
    <mergeCell ref="B25:C25"/>
    <mergeCell ref="B26:C26"/>
    <mergeCell ref="B27:C27"/>
    <mergeCell ref="B28:C28"/>
    <mergeCell ref="B29:C29"/>
    <mergeCell ref="B30:C30"/>
    <mergeCell ref="B31:C31"/>
    <mergeCell ref="B32:C32"/>
    <mergeCell ref="B34:C34"/>
    <mergeCell ref="B35:C35"/>
    <mergeCell ref="B41:C42"/>
    <mergeCell ref="D41:F41"/>
    <mergeCell ref="G41:I41"/>
    <mergeCell ref="AK41:AM41"/>
    <mergeCell ref="AN41:AN42"/>
    <mergeCell ref="B43:C43"/>
    <mergeCell ref="B44:C44"/>
    <mergeCell ref="M41:O41"/>
    <mergeCell ref="P41:R41"/>
    <mergeCell ref="S41:U41"/>
    <mergeCell ref="V41:X41"/>
    <mergeCell ref="Y41:AA41"/>
    <mergeCell ref="AB41:AD41"/>
    <mergeCell ref="J41:L41"/>
    <mergeCell ref="B45:B49"/>
    <mergeCell ref="B50:C50"/>
    <mergeCell ref="B51:C51"/>
    <mergeCell ref="AE41:AG41"/>
    <mergeCell ref="AH41:AJ41"/>
  </mergeCells>
  <phoneticPr fontId="4"/>
  <pageMargins left="0.78740157480314965" right="0.78740157480314965" top="0.78740157480314965" bottom="0.78740157480314965" header="0.39370078740157483" footer="0.39370078740157483"/>
  <pageSetup paperSize="9" scale="52" orientation="landscape"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K51"/>
  <sheetViews>
    <sheetView showZeros="0" view="pageBreakPreview" topLeftCell="C22" zoomScale="70" zoomScaleNormal="75" zoomScaleSheetLayoutView="70" workbookViewId="0">
      <selection activeCell="D51" sqref="D51:AN51"/>
    </sheetView>
  </sheetViews>
  <sheetFormatPr defaultRowHeight="13.5" x14ac:dyDescent="0.15"/>
  <cols>
    <col min="1" max="1" width="1.625" style="26" customWidth="1"/>
    <col min="2" max="3" width="11.625" style="26" customWidth="1"/>
    <col min="4" max="39" width="6.125" style="26" customWidth="1"/>
    <col min="40" max="40" width="7" style="26" customWidth="1"/>
    <col min="41" max="41" width="1.5" style="26" customWidth="1"/>
    <col min="42" max="16384" width="9" style="26"/>
  </cols>
  <sheetData>
    <row r="1" spans="2:63" ht="9.9499999999999993" customHeight="1" x14ac:dyDescent="0.15"/>
    <row r="2" spans="2:63" ht="24.95" customHeight="1" x14ac:dyDescent="0.15">
      <c r="B2" s="2" t="s">
        <v>759</v>
      </c>
      <c r="C2" s="2"/>
      <c r="D2" s="5"/>
      <c r="E2" s="5"/>
      <c r="F2" s="5"/>
      <c r="G2" s="5"/>
      <c r="H2" s="5"/>
      <c r="I2" s="5"/>
      <c r="J2" s="5"/>
      <c r="K2" s="5"/>
      <c r="L2" s="197" t="s">
        <v>162</v>
      </c>
      <c r="M2" s="179" t="s">
        <v>789</v>
      </c>
      <c r="N2" s="52"/>
      <c r="O2" s="197" t="s">
        <v>163</v>
      </c>
      <c r="P2" s="179" t="s">
        <v>762</v>
      </c>
      <c r="Q2" s="5"/>
      <c r="R2" s="5"/>
      <c r="S2" s="5"/>
      <c r="T2" s="5"/>
      <c r="U2" s="5"/>
      <c r="V2" s="5"/>
      <c r="W2" s="28"/>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row>
    <row r="3" spans="2:63" ht="24.95" customHeight="1" thickBot="1" x14ac:dyDescent="0.2">
      <c r="B3" s="2" t="s">
        <v>166</v>
      </c>
      <c r="C3" s="2"/>
      <c r="D3" s="5"/>
      <c r="E3" s="5"/>
      <c r="F3" s="5"/>
      <c r="G3" s="5"/>
      <c r="H3" s="5"/>
      <c r="I3" s="5"/>
      <c r="J3" s="5"/>
      <c r="K3" s="5"/>
      <c r="L3" s="5"/>
      <c r="M3" s="28"/>
      <c r="N3" s="5"/>
      <c r="O3" s="5"/>
      <c r="P3" s="28"/>
      <c r="Q3" s="5"/>
      <c r="R3" s="5"/>
      <c r="S3" s="5"/>
      <c r="T3" s="5"/>
      <c r="U3" s="5"/>
      <c r="V3" s="5"/>
      <c r="W3" s="28"/>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2:63" ht="20.100000000000001" customHeight="1" x14ac:dyDescent="0.15">
      <c r="B4" s="1081" t="s">
        <v>760</v>
      </c>
      <c r="C4" s="1082"/>
      <c r="D4" s="1077">
        <v>1</v>
      </c>
      <c r="E4" s="1078"/>
      <c r="F4" s="1079"/>
      <c r="G4" s="1077">
        <v>2</v>
      </c>
      <c r="H4" s="1078"/>
      <c r="I4" s="1079"/>
      <c r="J4" s="1077">
        <v>3</v>
      </c>
      <c r="K4" s="1078"/>
      <c r="L4" s="1079"/>
      <c r="M4" s="1077">
        <v>4</v>
      </c>
      <c r="N4" s="1078"/>
      <c r="O4" s="1079"/>
      <c r="P4" s="1077">
        <v>5</v>
      </c>
      <c r="Q4" s="1078"/>
      <c r="R4" s="1079"/>
      <c r="S4" s="1077">
        <v>6</v>
      </c>
      <c r="T4" s="1078"/>
      <c r="U4" s="1079"/>
      <c r="V4" s="1077">
        <v>7</v>
      </c>
      <c r="W4" s="1078"/>
      <c r="X4" s="1079"/>
      <c r="Y4" s="1077">
        <v>8</v>
      </c>
      <c r="Z4" s="1078"/>
      <c r="AA4" s="1079"/>
      <c r="AB4" s="1077">
        <v>9</v>
      </c>
      <c r="AC4" s="1078"/>
      <c r="AD4" s="1079"/>
      <c r="AE4" s="1077">
        <v>10</v>
      </c>
      <c r="AF4" s="1078"/>
      <c r="AG4" s="1079"/>
      <c r="AH4" s="1077">
        <v>11</v>
      </c>
      <c r="AI4" s="1078"/>
      <c r="AJ4" s="1079"/>
      <c r="AK4" s="1077">
        <v>12</v>
      </c>
      <c r="AL4" s="1078"/>
      <c r="AM4" s="1079"/>
      <c r="AN4" s="1080" t="s">
        <v>30</v>
      </c>
    </row>
    <row r="5" spans="2:63" ht="20.100000000000001" customHeight="1" x14ac:dyDescent="0.15">
      <c r="B5" s="1051"/>
      <c r="C5" s="1052"/>
      <c r="D5" s="325" t="s">
        <v>31</v>
      </c>
      <c r="E5" s="41" t="s">
        <v>32</v>
      </c>
      <c r="F5" s="42" t="s">
        <v>33</v>
      </c>
      <c r="G5" s="325" t="s">
        <v>31</v>
      </c>
      <c r="H5" s="42" t="s">
        <v>32</v>
      </c>
      <c r="I5" s="42" t="s">
        <v>33</v>
      </c>
      <c r="J5" s="325" t="s">
        <v>31</v>
      </c>
      <c r="K5" s="42" t="s">
        <v>32</v>
      </c>
      <c r="L5" s="42" t="s">
        <v>33</v>
      </c>
      <c r="M5" s="325" t="s">
        <v>31</v>
      </c>
      <c r="N5" s="42" t="s">
        <v>32</v>
      </c>
      <c r="O5" s="42" t="s">
        <v>33</v>
      </c>
      <c r="P5" s="325" t="s">
        <v>31</v>
      </c>
      <c r="Q5" s="42" t="s">
        <v>32</v>
      </c>
      <c r="R5" s="42" t="s">
        <v>33</v>
      </c>
      <c r="S5" s="325" t="s">
        <v>31</v>
      </c>
      <c r="T5" s="477" t="s">
        <v>32</v>
      </c>
      <c r="U5" s="477" t="s">
        <v>33</v>
      </c>
      <c r="V5" s="325" t="s">
        <v>31</v>
      </c>
      <c r="W5" s="42" t="s">
        <v>32</v>
      </c>
      <c r="X5" s="42" t="s">
        <v>33</v>
      </c>
      <c r="Y5" s="325" t="s">
        <v>31</v>
      </c>
      <c r="Z5" s="42" t="s">
        <v>32</v>
      </c>
      <c r="AA5" s="42" t="s">
        <v>33</v>
      </c>
      <c r="AB5" s="325" t="s">
        <v>31</v>
      </c>
      <c r="AC5" s="42" t="s">
        <v>32</v>
      </c>
      <c r="AD5" s="42" t="s">
        <v>33</v>
      </c>
      <c r="AE5" s="325" t="s">
        <v>31</v>
      </c>
      <c r="AF5" s="42" t="s">
        <v>32</v>
      </c>
      <c r="AG5" s="42" t="s">
        <v>33</v>
      </c>
      <c r="AH5" s="325" t="s">
        <v>31</v>
      </c>
      <c r="AI5" s="42" t="s">
        <v>32</v>
      </c>
      <c r="AJ5" s="42" t="s">
        <v>33</v>
      </c>
      <c r="AK5" s="325" t="s">
        <v>31</v>
      </c>
      <c r="AL5" s="42" t="s">
        <v>32</v>
      </c>
      <c r="AM5" s="42" t="s">
        <v>33</v>
      </c>
      <c r="AN5" s="1054"/>
    </row>
    <row r="6" spans="2:63" ht="20.100000000000001" customHeight="1" x14ac:dyDescent="0.15">
      <c r="B6" s="1055" t="s">
        <v>761</v>
      </c>
      <c r="C6" s="1056"/>
      <c r="D6" s="43"/>
      <c r="E6" s="5"/>
      <c r="F6" s="5"/>
      <c r="G6" s="5"/>
      <c r="H6" s="5"/>
      <c r="I6" s="5"/>
      <c r="J6" s="5"/>
      <c r="K6" s="5"/>
      <c r="L6" s="5"/>
      <c r="M6" s="5"/>
      <c r="N6" s="5"/>
      <c r="O6" s="28"/>
      <c r="P6" s="28"/>
      <c r="Q6" s="5"/>
      <c r="R6" s="5"/>
      <c r="S6" s="5"/>
      <c r="T6" s="5"/>
      <c r="U6" s="5"/>
      <c r="V6" s="5"/>
      <c r="W6" s="5"/>
      <c r="X6" s="5"/>
      <c r="Y6" s="5"/>
      <c r="Z6" s="5"/>
      <c r="AA6" s="5"/>
      <c r="AB6" s="5"/>
      <c r="AC6" s="5"/>
      <c r="AD6" s="5"/>
      <c r="AE6" s="5"/>
      <c r="AF6" s="5"/>
      <c r="AG6" s="5"/>
      <c r="AH6" s="5"/>
      <c r="AI6" s="5"/>
      <c r="AJ6" s="5"/>
      <c r="AK6" s="5"/>
      <c r="AL6" s="5"/>
      <c r="AM6" s="5"/>
      <c r="AN6" s="44"/>
    </row>
    <row r="7" spans="2:63" ht="20.100000000000001" customHeight="1" x14ac:dyDescent="0.15">
      <c r="B7" s="1057"/>
      <c r="C7" s="1058"/>
      <c r="D7" s="43"/>
      <c r="E7" s="5"/>
      <c r="F7" s="5"/>
      <c r="G7" s="5"/>
      <c r="H7" s="5"/>
      <c r="I7" s="5"/>
      <c r="J7" s="5"/>
      <c r="K7" s="5"/>
      <c r="L7" s="5"/>
      <c r="N7" s="5"/>
      <c r="O7" s="5"/>
      <c r="P7" s="5"/>
      <c r="Q7" s="5"/>
      <c r="R7" s="5"/>
      <c r="S7" s="5"/>
      <c r="T7" s="5"/>
      <c r="U7" s="5"/>
      <c r="V7" s="5"/>
      <c r="W7" s="5"/>
      <c r="X7" s="5"/>
      <c r="Y7" s="5"/>
      <c r="Z7" s="5"/>
      <c r="AA7" s="5"/>
      <c r="AB7" s="5"/>
      <c r="AC7" s="5"/>
      <c r="AD7" s="5"/>
      <c r="AE7" s="5"/>
      <c r="AF7" s="5"/>
      <c r="AG7" s="5"/>
      <c r="AH7" s="5"/>
      <c r="AI7" s="5"/>
      <c r="AJ7" s="5"/>
      <c r="AK7" s="5"/>
      <c r="AL7" s="5"/>
      <c r="AM7" s="5"/>
      <c r="AN7" s="44"/>
    </row>
    <row r="8" spans="2:63" ht="20.100000000000001" customHeight="1" x14ac:dyDescent="0.15">
      <c r="B8" s="1051"/>
      <c r="C8" s="1052"/>
      <c r="D8" s="326"/>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8"/>
    </row>
    <row r="9" spans="2:63" ht="20.100000000000001" customHeight="1" x14ac:dyDescent="0.15">
      <c r="B9" s="329" t="s">
        <v>359</v>
      </c>
      <c r="C9" s="330"/>
      <c r="D9" s="189"/>
      <c r="E9" s="45"/>
      <c r="F9" s="45"/>
      <c r="G9" s="189"/>
      <c r="H9" s="45"/>
      <c r="I9" s="45"/>
      <c r="J9" s="189"/>
      <c r="K9" s="45"/>
      <c r="L9" s="45">
        <v>8</v>
      </c>
      <c r="M9" s="189">
        <v>12</v>
      </c>
      <c r="N9" s="45">
        <v>8</v>
      </c>
      <c r="O9" s="45"/>
      <c r="P9" s="189"/>
      <c r="Q9" s="45"/>
      <c r="R9" s="45"/>
      <c r="S9" s="189"/>
      <c r="T9" s="45"/>
      <c r="U9" s="45"/>
      <c r="V9" s="189"/>
      <c r="W9" s="45"/>
      <c r="X9" s="45"/>
      <c r="Y9" s="189"/>
      <c r="Z9" s="45"/>
      <c r="AA9" s="45"/>
      <c r="AB9" s="189"/>
      <c r="AC9" s="45"/>
      <c r="AD9" s="45"/>
      <c r="AE9" s="189"/>
      <c r="AF9" s="45"/>
      <c r="AG9" s="45"/>
      <c r="AH9" s="189"/>
      <c r="AI9" s="45"/>
      <c r="AJ9" s="45"/>
      <c r="AK9" s="189"/>
      <c r="AL9" s="45"/>
      <c r="AM9" s="45"/>
      <c r="AN9" s="46">
        <f>SUM(D9:AM9)</f>
        <v>28</v>
      </c>
    </row>
    <row r="10" spans="2:63" ht="20.100000000000001" customHeight="1" x14ac:dyDescent="0.15">
      <c r="B10" s="331" t="s">
        <v>360</v>
      </c>
      <c r="C10" s="332"/>
      <c r="D10" s="189"/>
      <c r="E10" s="45"/>
      <c r="F10" s="45"/>
      <c r="G10" s="189"/>
      <c r="H10" s="45"/>
      <c r="I10" s="45">
        <v>2</v>
      </c>
      <c r="J10" s="189"/>
      <c r="K10" s="45"/>
      <c r="L10" s="45">
        <v>2</v>
      </c>
      <c r="M10" s="189"/>
      <c r="N10" s="45"/>
      <c r="O10" s="45"/>
      <c r="P10" s="189"/>
      <c r="Q10" s="45"/>
      <c r="R10" s="45">
        <v>2</v>
      </c>
      <c r="S10" s="189"/>
      <c r="T10" s="45">
        <v>2</v>
      </c>
      <c r="U10" s="45"/>
      <c r="V10" s="189"/>
      <c r="W10" s="45"/>
      <c r="X10" s="45"/>
      <c r="Y10" s="189"/>
      <c r="Z10" s="45"/>
      <c r="AA10" s="45"/>
      <c r="AB10" s="189"/>
      <c r="AC10" s="45"/>
      <c r="AD10" s="45"/>
      <c r="AE10" s="189"/>
      <c r="AF10" s="45"/>
      <c r="AG10" s="45"/>
      <c r="AH10" s="189"/>
      <c r="AI10" s="45"/>
      <c r="AJ10" s="45"/>
      <c r="AK10" s="189"/>
      <c r="AL10" s="45"/>
      <c r="AM10" s="45">
        <v>2</v>
      </c>
      <c r="AN10" s="46">
        <f t="shared" ref="AN10:AN34" si="0">SUM(D10:AM10)</f>
        <v>10</v>
      </c>
    </row>
    <row r="11" spans="2:63" ht="20.100000000000001" customHeight="1" x14ac:dyDescent="0.15">
      <c r="B11" s="331" t="s">
        <v>361</v>
      </c>
      <c r="C11" s="332"/>
      <c r="D11" s="189"/>
      <c r="E11" s="45"/>
      <c r="F11" s="45"/>
      <c r="G11" s="189"/>
      <c r="H11" s="45"/>
      <c r="I11" s="45"/>
      <c r="J11" s="189"/>
      <c r="K11" s="45"/>
      <c r="L11" s="524">
        <v>2</v>
      </c>
      <c r="M11" s="525"/>
      <c r="N11" s="524"/>
      <c r="O11" s="524"/>
      <c r="P11" s="525">
        <v>2</v>
      </c>
      <c r="Q11" s="524">
        <v>2</v>
      </c>
      <c r="R11" s="524"/>
      <c r="S11" s="525">
        <v>2</v>
      </c>
      <c r="T11" s="524"/>
      <c r="U11" s="524">
        <v>2</v>
      </c>
      <c r="V11" s="525"/>
      <c r="W11" s="524">
        <v>2</v>
      </c>
      <c r="X11" s="524"/>
      <c r="Y11" s="525">
        <v>2</v>
      </c>
      <c r="Z11" s="524"/>
      <c r="AA11" s="524"/>
      <c r="AB11" s="525">
        <v>2</v>
      </c>
      <c r="AC11" s="524"/>
      <c r="AD11" s="524"/>
      <c r="AE11" s="525"/>
      <c r="AF11" s="524"/>
      <c r="AG11" s="45"/>
      <c r="AH11" s="189"/>
      <c r="AI11" s="45"/>
      <c r="AJ11" s="45">
        <v>2</v>
      </c>
      <c r="AK11" s="189"/>
      <c r="AL11" s="45"/>
      <c r="AM11" s="45"/>
      <c r="AN11" s="46">
        <f t="shared" si="0"/>
        <v>18</v>
      </c>
    </row>
    <row r="12" spans="2:63" ht="20.100000000000001" customHeight="1" x14ac:dyDescent="0.15">
      <c r="B12" s="331" t="s">
        <v>362</v>
      </c>
      <c r="C12" s="332"/>
      <c r="D12" s="189"/>
      <c r="E12" s="45"/>
      <c r="F12" s="45"/>
      <c r="G12" s="189"/>
      <c r="H12" s="45"/>
      <c r="I12" s="45"/>
      <c r="J12" s="189"/>
      <c r="K12" s="45"/>
      <c r="L12" s="45"/>
      <c r="M12" s="189"/>
      <c r="N12" s="45"/>
      <c r="O12" s="45"/>
      <c r="P12" s="189"/>
      <c r="Q12" s="45"/>
      <c r="R12" s="45"/>
      <c r="S12" s="189"/>
      <c r="T12" s="45"/>
      <c r="U12" s="45"/>
      <c r="V12" s="189"/>
      <c r="W12" s="45"/>
      <c r="X12" s="45">
        <v>15</v>
      </c>
      <c r="Y12" s="189"/>
      <c r="Z12" s="45"/>
      <c r="AA12" s="45">
        <v>10</v>
      </c>
      <c r="AB12" s="189"/>
      <c r="AC12" s="45"/>
      <c r="AD12" s="45">
        <v>9</v>
      </c>
      <c r="AE12" s="189"/>
      <c r="AF12" s="45"/>
      <c r="AG12" s="45"/>
      <c r="AH12" s="189"/>
      <c r="AI12" s="45"/>
      <c r="AJ12" s="45"/>
      <c r="AK12" s="189"/>
      <c r="AL12" s="45"/>
      <c r="AM12" s="45"/>
      <c r="AN12" s="46">
        <f t="shared" si="0"/>
        <v>34</v>
      </c>
    </row>
    <row r="13" spans="2:63" ht="20.100000000000001" customHeight="1" x14ac:dyDescent="0.15">
      <c r="B13" s="331" t="s">
        <v>363</v>
      </c>
      <c r="C13" s="332"/>
      <c r="D13" s="189"/>
      <c r="E13" s="45"/>
      <c r="F13" s="45"/>
      <c r="G13" s="189"/>
      <c r="H13" s="45"/>
      <c r="I13" s="45"/>
      <c r="J13" s="189"/>
      <c r="K13" s="45"/>
      <c r="L13" s="45"/>
      <c r="M13" s="189"/>
      <c r="N13" s="45"/>
      <c r="O13" s="45"/>
      <c r="P13" s="189">
        <v>1</v>
      </c>
      <c r="Q13" s="45"/>
      <c r="R13" s="45"/>
      <c r="S13" s="189"/>
      <c r="T13" s="45"/>
      <c r="U13" s="45"/>
      <c r="V13" s="189"/>
      <c r="W13" s="45"/>
      <c r="X13" s="45"/>
      <c r="Y13" s="189"/>
      <c r="Z13" s="45">
        <v>1</v>
      </c>
      <c r="AA13" s="45">
        <v>1</v>
      </c>
      <c r="AB13" s="189"/>
      <c r="AC13" s="45"/>
      <c r="AD13" s="45"/>
      <c r="AE13" s="189"/>
      <c r="AF13" s="45"/>
      <c r="AG13" s="45"/>
      <c r="AH13" s="189"/>
      <c r="AI13" s="45"/>
      <c r="AJ13" s="45"/>
      <c r="AK13" s="189"/>
      <c r="AL13" s="45"/>
      <c r="AM13" s="45"/>
      <c r="AN13" s="46">
        <f t="shared" si="0"/>
        <v>3</v>
      </c>
    </row>
    <row r="14" spans="2:63" ht="20.100000000000001" customHeight="1" x14ac:dyDescent="0.15">
      <c r="B14" s="331" t="s">
        <v>364</v>
      </c>
      <c r="C14" s="332"/>
      <c r="D14" s="189"/>
      <c r="E14" s="45"/>
      <c r="F14" s="45"/>
      <c r="G14" s="189"/>
      <c r="H14" s="45">
        <v>4</v>
      </c>
      <c r="I14" s="45"/>
      <c r="J14" s="189"/>
      <c r="K14" s="45">
        <v>4</v>
      </c>
      <c r="L14" s="45"/>
      <c r="M14" s="189"/>
      <c r="N14" s="45">
        <v>8</v>
      </c>
      <c r="O14" s="45"/>
      <c r="P14" s="189"/>
      <c r="Q14" s="45"/>
      <c r="R14" s="45"/>
      <c r="S14" s="189"/>
      <c r="T14" s="45"/>
      <c r="U14" s="45"/>
      <c r="V14" s="189"/>
      <c r="W14" s="45"/>
      <c r="X14" s="45"/>
      <c r="Y14" s="189"/>
      <c r="Z14" s="45"/>
      <c r="AA14" s="45"/>
      <c r="AB14" s="189"/>
      <c r="AC14" s="45"/>
      <c r="AD14" s="45"/>
      <c r="AE14" s="189"/>
      <c r="AF14" s="45"/>
      <c r="AG14" s="45"/>
      <c r="AH14" s="189"/>
      <c r="AI14" s="45"/>
      <c r="AJ14" s="45"/>
      <c r="AK14" s="189"/>
      <c r="AL14" s="45"/>
      <c r="AM14" s="45"/>
      <c r="AN14" s="46">
        <f t="shared" si="0"/>
        <v>16</v>
      </c>
    </row>
    <row r="15" spans="2:63" ht="20.100000000000001" customHeight="1" x14ac:dyDescent="0.15">
      <c r="B15" s="331" t="s">
        <v>365</v>
      </c>
      <c r="C15" s="332"/>
      <c r="D15" s="189"/>
      <c r="E15" s="45"/>
      <c r="F15" s="45"/>
      <c r="G15" s="189"/>
      <c r="H15" s="45"/>
      <c r="I15" s="45"/>
      <c r="J15" s="189"/>
      <c r="K15" s="45"/>
      <c r="L15" s="45"/>
      <c r="M15" s="189">
        <v>2</v>
      </c>
      <c r="N15" s="45"/>
      <c r="O15" s="45"/>
      <c r="P15" s="189">
        <v>2</v>
      </c>
      <c r="Q15" s="45"/>
      <c r="R15" s="45"/>
      <c r="S15" s="189"/>
      <c r="T15" s="45"/>
      <c r="U15" s="45"/>
      <c r="V15" s="189"/>
      <c r="W15" s="45">
        <v>2</v>
      </c>
      <c r="X15" s="45"/>
      <c r="Y15" s="189"/>
      <c r="Z15" s="45"/>
      <c r="AA15" s="45"/>
      <c r="AB15" s="189"/>
      <c r="AC15" s="45"/>
      <c r="AD15" s="45"/>
      <c r="AE15" s="189"/>
      <c r="AF15" s="45"/>
      <c r="AG15" s="45"/>
      <c r="AH15" s="189"/>
      <c r="AI15" s="45"/>
      <c r="AJ15" s="45"/>
      <c r="AK15" s="189"/>
      <c r="AL15" s="45"/>
      <c r="AM15" s="45"/>
      <c r="AN15" s="46">
        <f t="shared" si="0"/>
        <v>6</v>
      </c>
    </row>
    <row r="16" spans="2:63" ht="20.100000000000001" customHeight="1" x14ac:dyDescent="0.15">
      <c r="B16" s="331" t="s">
        <v>366</v>
      </c>
      <c r="C16" s="332"/>
      <c r="D16" s="189"/>
      <c r="E16" s="45"/>
      <c r="F16" s="45"/>
      <c r="G16" s="189"/>
      <c r="H16" s="45"/>
      <c r="I16" s="45"/>
      <c r="J16" s="189"/>
      <c r="K16" s="45"/>
      <c r="L16" s="45"/>
      <c r="M16" s="189"/>
      <c r="N16" s="45"/>
      <c r="O16" s="45"/>
      <c r="P16" s="189"/>
      <c r="Q16" s="45"/>
      <c r="R16" s="45"/>
      <c r="S16" s="189"/>
      <c r="T16" s="45"/>
      <c r="U16" s="45"/>
      <c r="V16" s="189"/>
      <c r="W16" s="45"/>
      <c r="X16" s="45"/>
      <c r="Y16" s="189"/>
      <c r="Z16" s="45"/>
      <c r="AA16" s="45"/>
      <c r="AB16" s="189"/>
      <c r="AC16" s="45"/>
      <c r="AD16" s="45"/>
      <c r="AE16" s="189"/>
      <c r="AF16" s="45"/>
      <c r="AG16" s="45"/>
      <c r="AH16" s="189"/>
      <c r="AI16" s="45"/>
      <c r="AJ16" s="45">
        <v>20</v>
      </c>
      <c r="AK16" s="189">
        <v>40</v>
      </c>
      <c r="AL16" s="45">
        <v>10</v>
      </c>
      <c r="AM16" s="45"/>
      <c r="AN16" s="46">
        <f t="shared" si="0"/>
        <v>70</v>
      </c>
    </row>
    <row r="17" spans="2:40" ht="20.100000000000001" customHeight="1" x14ac:dyDescent="0.15">
      <c r="B17" s="331" t="s">
        <v>367</v>
      </c>
      <c r="C17" s="332"/>
      <c r="D17" s="189"/>
      <c r="E17" s="45"/>
      <c r="F17" s="45"/>
      <c r="G17" s="189"/>
      <c r="H17" s="45"/>
      <c r="I17" s="45"/>
      <c r="J17" s="189"/>
      <c r="K17" s="45"/>
      <c r="L17" s="45"/>
      <c r="M17" s="189"/>
      <c r="N17" s="45"/>
      <c r="O17" s="45"/>
      <c r="P17" s="189"/>
      <c r="Q17" s="45"/>
      <c r="R17" s="45"/>
      <c r="S17" s="189"/>
      <c r="T17" s="45"/>
      <c r="U17" s="45"/>
      <c r="V17" s="189"/>
      <c r="W17" s="45"/>
      <c r="X17" s="45"/>
      <c r="Y17" s="189"/>
      <c r="Z17" s="45"/>
      <c r="AA17" s="45"/>
      <c r="AB17" s="189"/>
      <c r="AC17" s="45"/>
      <c r="AD17" s="45"/>
      <c r="AE17" s="189"/>
      <c r="AF17" s="45"/>
      <c r="AG17" s="45"/>
      <c r="AH17" s="189"/>
      <c r="AI17" s="45"/>
      <c r="AJ17" s="45">
        <v>6</v>
      </c>
      <c r="AK17" s="189">
        <v>17</v>
      </c>
      <c r="AL17" s="45">
        <v>7</v>
      </c>
      <c r="AM17" s="45">
        <v>1</v>
      </c>
      <c r="AN17" s="46">
        <f t="shared" si="0"/>
        <v>31</v>
      </c>
    </row>
    <row r="18" spans="2:40" ht="20.100000000000001" customHeight="1" x14ac:dyDescent="0.15">
      <c r="B18" s="333" t="s">
        <v>804</v>
      </c>
      <c r="C18" s="334"/>
      <c r="D18" s="189"/>
      <c r="E18" s="45"/>
      <c r="F18" s="45"/>
      <c r="G18" s="189"/>
      <c r="H18" s="45"/>
      <c r="I18" s="45"/>
      <c r="J18" s="189"/>
      <c r="K18" s="45"/>
      <c r="L18" s="45"/>
      <c r="M18" s="189"/>
      <c r="N18" s="45"/>
      <c r="O18" s="45"/>
      <c r="P18" s="189"/>
      <c r="Q18" s="45"/>
      <c r="R18" s="45"/>
      <c r="S18" s="189">
        <v>2</v>
      </c>
      <c r="T18" s="45"/>
      <c r="U18" s="45"/>
      <c r="V18" s="189"/>
      <c r="W18" s="45"/>
      <c r="X18" s="45"/>
      <c r="Y18" s="189">
        <v>0.5</v>
      </c>
      <c r="Z18" s="45"/>
      <c r="AA18" s="45"/>
      <c r="AB18" s="189"/>
      <c r="AC18" s="45"/>
      <c r="AD18" s="45"/>
      <c r="AE18" s="189"/>
      <c r="AF18" s="45"/>
      <c r="AG18" s="45"/>
      <c r="AH18" s="189"/>
      <c r="AI18" s="45"/>
      <c r="AJ18" s="45"/>
      <c r="AK18" s="189"/>
      <c r="AL18" s="45"/>
      <c r="AM18" s="45">
        <v>0.4</v>
      </c>
      <c r="AN18" s="46">
        <f t="shared" si="0"/>
        <v>2.9</v>
      </c>
    </row>
    <row r="19" spans="2:40" ht="20.100000000000001" customHeight="1" x14ac:dyDescent="0.15">
      <c r="B19" s="333" t="s">
        <v>368</v>
      </c>
      <c r="C19" s="334"/>
      <c r="D19" s="189"/>
      <c r="E19" s="45"/>
      <c r="F19" s="45"/>
      <c r="G19" s="189"/>
      <c r="H19" s="45"/>
      <c r="I19" s="45"/>
      <c r="J19" s="189"/>
      <c r="K19" s="45"/>
      <c r="L19" s="45"/>
      <c r="M19" s="189"/>
      <c r="N19" s="45">
        <v>1</v>
      </c>
      <c r="O19" s="45"/>
      <c r="P19" s="189">
        <v>3</v>
      </c>
      <c r="Q19" s="45"/>
      <c r="R19" s="45">
        <v>1</v>
      </c>
      <c r="S19" s="189"/>
      <c r="T19" s="45">
        <v>3</v>
      </c>
      <c r="U19" s="45"/>
      <c r="V19" s="189"/>
      <c r="W19" s="45"/>
      <c r="X19" s="45">
        <v>1</v>
      </c>
      <c r="Y19" s="189"/>
      <c r="Z19" s="45"/>
      <c r="AA19" s="45">
        <v>1</v>
      </c>
      <c r="AB19" s="189"/>
      <c r="AC19" s="45"/>
      <c r="AD19" s="45"/>
      <c r="AE19" s="189"/>
      <c r="AF19" s="45">
        <v>1</v>
      </c>
      <c r="AG19" s="45"/>
      <c r="AH19" s="189"/>
      <c r="AI19" s="45"/>
      <c r="AJ19" s="45"/>
      <c r="AK19" s="189"/>
      <c r="AL19" s="45"/>
      <c r="AM19" s="45"/>
      <c r="AN19" s="46">
        <f t="shared" si="0"/>
        <v>11</v>
      </c>
    </row>
    <row r="20" spans="2:40" ht="20.100000000000001" customHeight="1" x14ac:dyDescent="0.15">
      <c r="B20" s="1044" t="s">
        <v>763</v>
      </c>
      <c r="C20" s="1045"/>
      <c r="D20" s="189"/>
      <c r="E20" s="45"/>
      <c r="F20" s="45"/>
      <c r="G20" s="189"/>
      <c r="H20" s="45"/>
      <c r="I20" s="45"/>
      <c r="J20" s="189"/>
      <c r="K20" s="45"/>
      <c r="L20" s="45"/>
      <c r="M20" s="189"/>
      <c r="N20" s="45"/>
      <c r="O20" s="45"/>
      <c r="P20" s="189"/>
      <c r="Q20" s="45"/>
      <c r="R20" s="45"/>
      <c r="S20" s="189"/>
      <c r="T20" s="45"/>
      <c r="U20" s="45"/>
      <c r="V20" s="189"/>
      <c r="W20" s="45"/>
      <c r="X20" s="45"/>
      <c r="Y20" s="189"/>
      <c r="Z20" s="45"/>
      <c r="AA20" s="45"/>
      <c r="AB20" s="189"/>
      <c r="AC20" s="45"/>
      <c r="AD20" s="45"/>
      <c r="AE20" s="189"/>
      <c r="AF20" s="45"/>
      <c r="AG20" s="45"/>
      <c r="AH20" s="189"/>
      <c r="AI20" s="45"/>
      <c r="AJ20" s="45"/>
      <c r="AK20" s="189"/>
      <c r="AL20" s="45"/>
      <c r="AM20" s="45"/>
      <c r="AN20" s="46">
        <f t="shared" si="0"/>
        <v>0</v>
      </c>
    </row>
    <row r="21" spans="2:40" ht="20.100000000000001" customHeight="1" x14ac:dyDescent="0.15">
      <c r="B21" s="1044" t="s">
        <v>763</v>
      </c>
      <c r="C21" s="1045"/>
      <c r="D21" s="189"/>
      <c r="E21" s="45"/>
      <c r="F21" s="45"/>
      <c r="G21" s="189"/>
      <c r="H21" s="45"/>
      <c r="I21" s="45"/>
      <c r="J21" s="189"/>
      <c r="K21" s="45"/>
      <c r="L21" s="45"/>
      <c r="M21" s="189"/>
      <c r="N21" s="45"/>
      <c r="O21" s="45"/>
      <c r="P21" s="189"/>
      <c r="Q21" s="45"/>
      <c r="R21" s="45"/>
      <c r="S21" s="189"/>
      <c r="T21" s="45"/>
      <c r="U21" s="45"/>
      <c r="V21" s="189"/>
      <c r="W21" s="45"/>
      <c r="X21" s="45"/>
      <c r="Y21" s="189"/>
      <c r="Z21" s="45"/>
      <c r="AA21" s="45"/>
      <c r="AB21" s="189"/>
      <c r="AC21" s="45"/>
      <c r="AD21" s="45"/>
      <c r="AE21" s="189"/>
      <c r="AF21" s="45"/>
      <c r="AG21" s="45"/>
      <c r="AH21" s="189"/>
      <c r="AI21" s="45"/>
      <c r="AJ21" s="45"/>
      <c r="AK21" s="189"/>
      <c r="AL21" s="45"/>
      <c r="AM21" s="45"/>
      <c r="AN21" s="46">
        <f t="shared" si="0"/>
        <v>0</v>
      </c>
    </row>
    <row r="22" spans="2:40" ht="20.100000000000001" customHeight="1" x14ac:dyDescent="0.15">
      <c r="B22" s="1044" t="s">
        <v>763</v>
      </c>
      <c r="C22" s="1045"/>
      <c r="D22" s="189"/>
      <c r="E22" s="45"/>
      <c r="F22" s="45"/>
      <c r="G22" s="189"/>
      <c r="H22" s="45"/>
      <c r="I22" s="45"/>
      <c r="J22" s="189"/>
      <c r="K22" s="45"/>
      <c r="L22" s="45"/>
      <c r="M22" s="189"/>
      <c r="N22" s="45"/>
      <c r="O22" s="45"/>
      <c r="P22" s="189"/>
      <c r="Q22" s="45"/>
      <c r="R22" s="45"/>
      <c r="S22" s="189"/>
      <c r="T22" s="45"/>
      <c r="U22" s="45"/>
      <c r="V22" s="189"/>
      <c r="W22" s="45"/>
      <c r="X22" s="45"/>
      <c r="Y22" s="189"/>
      <c r="Z22" s="45"/>
      <c r="AA22" s="45"/>
      <c r="AB22" s="189"/>
      <c r="AC22" s="45"/>
      <c r="AD22" s="45"/>
      <c r="AE22" s="189"/>
      <c r="AF22" s="45"/>
      <c r="AG22" s="45"/>
      <c r="AH22" s="189"/>
      <c r="AI22" s="45"/>
      <c r="AJ22" s="45"/>
      <c r="AK22" s="189"/>
      <c r="AL22" s="45"/>
      <c r="AM22" s="45"/>
      <c r="AN22" s="46">
        <f t="shared" si="0"/>
        <v>0</v>
      </c>
    </row>
    <row r="23" spans="2:40" ht="20.100000000000001" customHeight="1" x14ac:dyDescent="0.15">
      <c r="B23" s="1044" t="s">
        <v>763</v>
      </c>
      <c r="C23" s="1045"/>
      <c r="D23" s="189"/>
      <c r="E23" s="45"/>
      <c r="F23" s="45"/>
      <c r="G23" s="189"/>
      <c r="H23" s="45"/>
      <c r="I23" s="45"/>
      <c r="J23" s="189"/>
      <c r="K23" s="45"/>
      <c r="L23" s="45"/>
      <c r="M23" s="189"/>
      <c r="N23" s="45"/>
      <c r="O23" s="45"/>
      <c r="P23" s="189"/>
      <c r="Q23" s="45"/>
      <c r="R23" s="45"/>
      <c r="S23" s="189"/>
      <c r="T23" s="45"/>
      <c r="U23" s="45"/>
      <c r="V23" s="189"/>
      <c r="W23" s="45"/>
      <c r="X23" s="45"/>
      <c r="Y23" s="189"/>
      <c r="Z23" s="45"/>
      <c r="AA23" s="45"/>
      <c r="AB23" s="189"/>
      <c r="AC23" s="45"/>
      <c r="AD23" s="45"/>
      <c r="AE23" s="189"/>
      <c r="AF23" s="45"/>
      <c r="AG23" s="45"/>
      <c r="AH23" s="189"/>
      <c r="AI23" s="45"/>
      <c r="AJ23" s="45"/>
      <c r="AK23" s="189"/>
      <c r="AL23" s="45"/>
      <c r="AM23" s="45"/>
      <c r="AN23" s="46">
        <f t="shared" si="0"/>
        <v>0</v>
      </c>
    </row>
    <row r="24" spans="2:40" ht="20.100000000000001" customHeight="1" x14ac:dyDescent="0.15">
      <c r="B24" s="1044" t="s">
        <v>763</v>
      </c>
      <c r="C24" s="1045"/>
      <c r="D24" s="189"/>
      <c r="E24" s="45"/>
      <c r="F24" s="45"/>
      <c r="G24" s="189"/>
      <c r="H24" s="45"/>
      <c r="I24" s="45"/>
      <c r="J24" s="189"/>
      <c r="K24" s="45"/>
      <c r="L24" s="45"/>
      <c r="M24" s="189"/>
      <c r="N24" s="45"/>
      <c r="O24" s="45"/>
      <c r="P24" s="189"/>
      <c r="Q24" s="45"/>
      <c r="R24" s="45"/>
      <c r="S24" s="189"/>
      <c r="T24" s="45"/>
      <c r="U24" s="45"/>
      <c r="V24" s="189"/>
      <c r="W24" s="45"/>
      <c r="X24" s="45"/>
      <c r="Y24" s="189"/>
      <c r="Z24" s="45"/>
      <c r="AA24" s="45"/>
      <c r="AB24" s="189"/>
      <c r="AC24" s="45"/>
      <c r="AD24" s="45"/>
      <c r="AE24" s="189"/>
      <c r="AF24" s="45"/>
      <c r="AG24" s="45"/>
      <c r="AH24" s="189"/>
      <c r="AI24" s="45"/>
      <c r="AJ24" s="45"/>
      <c r="AK24" s="189"/>
      <c r="AL24" s="45"/>
      <c r="AM24" s="45"/>
      <c r="AN24" s="46">
        <f t="shared" si="0"/>
        <v>0</v>
      </c>
    </row>
    <row r="25" spans="2:40" ht="20.100000000000001" customHeight="1" x14ac:dyDescent="0.15">
      <c r="B25" s="1044" t="s">
        <v>763</v>
      </c>
      <c r="C25" s="1045"/>
      <c r="D25" s="189"/>
      <c r="E25" s="45"/>
      <c r="F25" s="45"/>
      <c r="G25" s="189"/>
      <c r="H25" s="45"/>
      <c r="I25" s="45"/>
      <c r="J25" s="189"/>
      <c r="K25" s="45"/>
      <c r="L25" s="45"/>
      <c r="M25" s="189"/>
      <c r="N25" s="45"/>
      <c r="O25" s="45"/>
      <c r="P25" s="189"/>
      <c r="Q25" s="45"/>
      <c r="R25" s="45"/>
      <c r="S25" s="189"/>
      <c r="T25" s="45"/>
      <c r="U25" s="45"/>
      <c r="V25" s="189"/>
      <c r="W25" s="45"/>
      <c r="X25" s="45"/>
      <c r="Y25" s="189"/>
      <c r="Z25" s="45"/>
      <c r="AA25" s="45"/>
      <c r="AB25" s="189"/>
      <c r="AC25" s="45"/>
      <c r="AD25" s="45"/>
      <c r="AE25" s="189"/>
      <c r="AF25" s="45"/>
      <c r="AG25" s="45"/>
      <c r="AH25" s="189"/>
      <c r="AI25" s="45"/>
      <c r="AJ25" s="45"/>
      <c r="AK25" s="189"/>
      <c r="AL25" s="45"/>
      <c r="AM25" s="45"/>
      <c r="AN25" s="46">
        <f t="shared" si="0"/>
        <v>0</v>
      </c>
    </row>
    <row r="26" spans="2:40" ht="20.100000000000001" customHeight="1" x14ac:dyDescent="0.15">
      <c r="B26" s="1044" t="s">
        <v>763</v>
      </c>
      <c r="C26" s="1045"/>
      <c r="D26" s="189"/>
      <c r="E26" s="45"/>
      <c r="F26" s="45"/>
      <c r="G26" s="189"/>
      <c r="H26" s="45"/>
      <c r="I26" s="45"/>
      <c r="J26" s="189"/>
      <c r="K26" s="45"/>
      <c r="L26" s="45"/>
      <c r="M26" s="189"/>
      <c r="N26" s="45"/>
      <c r="O26" s="45"/>
      <c r="P26" s="189"/>
      <c r="Q26" s="45"/>
      <c r="R26" s="45"/>
      <c r="S26" s="189"/>
      <c r="T26" s="45"/>
      <c r="U26" s="45"/>
      <c r="V26" s="189"/>
      <c r="W26" s="45"/>
      <c r="X26" s="45"/>
      <c r="Y26" s="189"/>
      <c r="Z26" s="45"/>
      <c r="AA26" s="45"/>
      <c r="AB26" s="189"/>
      <c r="AC26" s="45"/>
      <c r="AD26" s="45"/>
      <c r="AE26" s="189"/>
      <c r="AF26" s="45"/>
      <c r="AG26" s="45"/>
      <c r="AH26" s="189"/>
      <c r="AI26" s="45"/>
      <c r="AJ26" s="45"/>
      <c r="AK26" s="189"/>
      <c r="AL26" s="45"/>
      <c r="AM26" s="45"/>
      <c r="AN26" s="46">
        <f t="shared" si="0"/>
        <v>0</v>
      </c>
    </row>
    <row r="27" spans="2:40" ht="20.100000000000001" customHeight="1" x14ac:dyDescent="0.15">
      <c r="B27" s="1044" t="s">
        <v>763</v>
      </c>
      <c r="C27" s="1045"/>
      <c r="D27" s="189"/>
      <c r="E27" s="45"/>
      <c r="F27" s="45"/>
      <c r="G27" s="189"/>
      <c r="H27" s="45"/>
      <c r="I27" s="45"/>
      <c r="J27" s="189"/>
      <c r="K27" s="45"/>
      <c r="L27" s="45"/>
      <c r="M27" s="189"/>
      <c r="N27" s="45"/>
      <c r="O27" s="45"/>
      <c r="P27" s="189"/>
      <c r="Q27" s="45"/>
      <c r="R27" s="45"/>
      <c r="S27" s="189"/>
      <c r="T27" s="45"/>
      <c r="U27" s="45"/>
      <c r="V27" s="189"/>
      <c r="W27" s="45"/>
      <c r="X27" s="45"/>
      <c r="Y27" s="189"/>
      <c r="Z27" s="45"/>
      <c r="AA27" s="45"/>
      <c r="AB27" s="189"/>
      <c r="AC27" s="45"/>
      <c r="AD27" s="45"/>
      <c r="AE27" s="189"/>
      <c r="AF27" s="45"/>
      <c r="AG27" s="45"/>
      <c r="AH27" s="189"/>
      <c r="AI27" s="45"/>
      <c r="AJ27" s="45"/>
      <c r="AK27" s="189"/>
      <c r="AL27" s="45"/>
      <c r="AM27" s="45"/>
      <c r="AN27" s="46">
        <f t="shared" si="0"/>
        <v>0</v>
      </c>
    </row>
    <row r="28" spans="2:40" ht="20.100000000000001" customHeight="1" x14ac:dyDescent="0.15">
      <c r="B28" s="1044" t="s">
        <v>763</v>
      </c>
      <c r="C28" s="1045"/>
      <c r="D28" s="189"/>
      <c r="E28" s="45"/>
      <c r="F28" s="45"/>
      <c r="G28" s="189"/>
      <c r="H28" s="45"/>
      <c r="I28" s="45"/>
      <c r="J28" s="189"/>
      <c r="K28" s="45"/>
      <c r="L28" s="45"/>
      <c r="M28" s="189"/>
      <c r="N28" s="45"/>
      <c r="O28" s="45"/>
      <c r="P28" s="189"/>
      <c r="Q28" s="45"/>
      <c r="R28" s="45"/>
      <c r="S28" s="189"/>
      <c r="T28" s="45"/>
      <c r="U28" s="45"/>
      <c r="V28" s="189"/>
      <c r="W28" s="45"/>
      <c r="X28" s="45"/>
      <c r="Y28" s="189"/>
      <c r="Z28" s="45"/>
      <c r="AA28" s="45"/>
      <c r="AB28" s="189"/>
      <c r="AC28" s="45"/>
      <c r="AD28" s="45"/>
      <c r="AE28" s="189"/>
      <c r="AF28" s="45"/>
      <c r="AG28" s="45"/>
      <c r="AH28" s="189"/>
      <c r="AI28" s="45"/>
      <c r="AJ28" s="45"/>
      <c r="AK28" s="189"/>
      <c r="AL28" s="45"/>
      <c r="AM28" s="45"/>
      <c r="AN28" s="46">
        <f t="shared" si="0"/>
        <v>0</v>
      </c>
    </row>
    <row r="29" spans="2:40" ht="20.100000000000001" customHeight="1" x14ac:dyDescent="0.15">
      <c r="B29" s="1044" t="s">
        <v>763</v>
      </c>
      <c r="C29" s="1045"/>
      <c r="D29" s="189"/>
      <c r="E29" s="45"/>
      <c r="F29" s="45"/>
      <c r="G29" s="189"/>
      <c r="H29" s="45"/>
      <c r="I29" s="45"/>
      <c r="J29" s="189"/>
      <c r="K29" s="45"/>
      <c r="L29" s="45"/>
      <c r="M29" s="189"/>
      <c r="N29" s="45"/>
      <c r="O29" s="45"/>
      <c r="P29" s="189"/>
      <c r="Q29" s="45"/>
      <c r="R29" s="45"/>
      <c r="S29" s="189"/>
      <c r="T29" s="45"/>
      <c r="U29" s="45"/>
      <c r="V29" s="189"/>
      <c r="W29" s="45"/>
      <c r="X29" s="45"/>
      <c r="Y29" s="189"/>
      <c r="Z29" s="45"/>
      <c r="AA29" s="45"/>
      <c r="AB29" s="189"/>
      <c r="AC29" s="45"/>
      <c r="AD29" s="45"/>
      <c r="AE29" s="189"/>
      <c r="AF29" s="45"/>
      <c r="AG29" s="45"/>
      <c r="AH29" s="189"/>
      <c r="AI29" s="45"/>
      <c r="AJ29" s="45"/>
      <c r="AK29" s="189"/>
      <c r="AL29" s="45"/>
      <c r="AM29" s="45"/>
      <c r="AN29" s="46">
        <f t="shared" si="0"/>
        <v>0</v>
      </c>
    </row>
    <row r="30" spans="2:40" ht="20.100000000000001" customHeight="1" x14ac:dyDescent="0.15">
      <c r="B30" s="1044" t="s">
        <v>763</v>
      </c>
      <c r="C30" s="1045"/>
      <c r="D30" s="189"/>
      <c r="E30" s="45"/>
      <c r="F30" s="45"/>
      <c r="G30" s="189"/>
      <c r="H30" s="45"/>
      <c r="I30" s="45"/>
      <c r="J30" s="189"/>
      <c r="K30" s="45"/>
      <c r="L30" s="45"/>
      <c r="M30" s="189"/>
      <c r="N30" s="45"/>
      <c r="O30" s="45"/>
      <c r="P30" s="189"/>
      <c r="Q30" s="45"/>
      <c r="R30" s="45"/>
      <c r="S30" s="189"/>
      <c r="T30" s="45"/>
      <c r="U30" s="45"/>
      <c r="V30" s="189"/>
      <c r="W30" s="45"/>
      <c r="X30" s="45"/>
      <c r="Y30" s="189"/>
      <c r="Z30" s="45"/>
      <c r="AA30" s="45"/>
      <c r="AB30" s="189"/>
      <c r="AC30" s="45"/>
      <c r="AD30" s="45"/>
      <c r="AE30" s="189"/>
      <c r="AF30" s="45"/>
      <c r="AG30" s="45"/>
      <c r="AH30" s="189"/>
      <c r="AI30" s="45"/>
      <c r="AJ30" s="45"/>
      <c r="AK30" s="189"/>
      <c r="AL30" s="45"/>
      <c r="AM30" s="45"/>
      <c r="AN30" s="46">
        <f t="shared" si="0"/>
        <v>0</v>
      </c>
    </row>
    <row r="31" spans="2:40" ht="20.100000000000001" customHeight="1" x14ac:dyDescent="0.15">
      <c r="B31" s="1044" t="s">
        <v>763</v>
      </c>
      <c r="C31" s="1045"/>
      <c r="D31" s="189"/>
      <c r="E31" s="45"/>
      <c r="F31" s="45"/>
      <c r="G31" s="189"/>
      <c r="H31" s="45"/>
      <c r="I31" s="45"/>
      <c r="J31" s="189"/>
      <c r="K31" s="45"/>
      <c r="L31" s="45"/>
      <c r="M31" s="189"/>
      <c r="N31" s="45"/>
      <c r="O31" s="45"/>
      <c r="P31" s="189"/>
      <c r="Q31" s="45"/>
      <c r="R31" s="45"/>
      <c r="S31" s="189"/>
      <c r="T31" s="45"/>
      <c r="U31" s="45"/>
      <c r="V31" s="189"/>
      <c r="W31" s="45"/>
      <c r="X31" s="45"/>
      <c r="Y31" s="189"/>
      <c r="Z31" s="45"/>
      <c r="AA31" s="45"/>
      <c r="AB31" s="189"/>
      <c r="AC31" s="45"/>
      <c r="AD31" s="45"/>
      <c r="AE31" s="189"/>
      <c r="AF31" s="45"/>
      <c r="AG31" s="45"/>
      <c r="AH31" s="189"/>
      <c r="AI31" s="45"/>
      <c r="AJ31" s="45"/>
      <c r="AK31" s="189"/>
      <c r="AL31" s="45"/>
      <c r="AM31" s="45"/>
      <c r="AN31" s="46">
        <f t="shared" si="0"/>
        <v>0</v>
      </c>
    </row>
    <row r="32" spans="2:40" ht="20.100000000000001" customHeight="1" x14ac:dyDescent="0.15">
      <c r="B32" s="1044" t="s">
        <v>763</v>
      </c>
      <c r="C32" s="1045"/>
      <c r="D32" s="189"/>
      <c r="E32" s="45"/>
      <c r="F32" s="45"/>
      <c r="G32" s="189"/>
      <c r="H32" s="45"/>
      <c r="I32" s="45"/>
      <c r="J32" s="189"/>
      <c r="K32" s="45"/>
      <c r="L32" s="45"/>
      <c r="M32" s="189"/>
      <c r="N32" s="45"/>
      <c r="O32" s="45"/>
      <c r="P32" s="189"/>
      <c r="Q32" s="45"/>
      <c r="R32" s="45"/>
      <c r="S32" s="189"/>
      <c r="T32" s="45"/>
      <c r="U32" s="45"/>
      <c r="V32" s="189"/>
      <c r="W32" s="45"/>
      <c r="X32" s="45"/>
      <c r="Y32" s="189"/>
      <c r="Z32" s="45"/>
      <c r="AA32" s="45"/>
      <c r="AB32" s="189"/>
      <c r="AC32" s="45"/>
      <c r="AD32" s="45"/>
      <c r="AE32" s="189"/>
      <c r="AF32" s="45"/>
      <c r="AG32" s="45"/>
      <c r="AH32" s="189"/>
      <c r="AI32" s="45"/>
      <c r="AJ32" s="45"/>
      <c r="AK32" s="189"/>
      <c r="AL32" s="45"/>
      <c r="AM32" s="45"/>
      <c r="AN32" s="46">
        <f t="shared" si="0"/>
        <v>0</v>
      </c>
    </row>
    <row r="33" spans="2:40" ht="20.100000000000001" customHeight="1" x14ac:dyDescent="0.15">
      <c r="B33" s="1044" t="s">
        <v>763</v>
      </c>
      <c r="C33" s="1045"/>
      <c r="D33" s="189"/>
      <c r="E33" s="45"/>
      <c r="F33" s="45"/>
      <c r="G33" s="189"/>
      <c r="H33" s="45"/>
      <c r="I33" s="45"/>
      <c r="J33" s="189"/>
      <c r="K33" s="45"/>
      <c r="L33" s="45"/>
      <c r="M33" s="189"/>
      <c r="N33" s="45"/>
      <c r="O33" s="45"/>
      <c r="P33" s="189"/>
      <c r="Q33" s="45"/>
      <c r="R33" s="45"/>
      <c r="S33" s="189"/>
      <c r="T33" s="45"/>
      <c r="U33" s="45"/>
      <c r="V33" s="189"/>
      <c r="W33" s="45"/>
      <c r="X33" s="45"/>
      <c r="Y33" s="189"/>
      <c r="Z33" s="45"/>
      <c r="AA33" s="45"/>
      <c r="AB33" s="189"/>
      <c r="AC33" s="45"/>
      <c r="AD33" s="45"/>
      <c r="AE33" s="189"/>
      <c r="AF33" s="45"/>
      <c r="AG33" s="45"/>
      <c r="AH33" s="189"/>
      <c r="AI33" s="45"/>
      <c r="AJ33" s="45"/>
      <c r="AK33" s="189"/>
      <c r="AL33" s="45"/>
      <c r="AM33" s="45"/>
      <c r="AN33" s="46">
        <f t="shared" si="0"/>
        <v>0</v>
      </c>
    </row>
    <row r="34" spans="2:40" ht="20.100000000000001" customHeight="1" x14ac:dyDescent="0.15">
      <c r="B34" s="1059" t="s">
        <v>764</v>
      </c>
      <c r="C34" s="1060"/>
      <c r="D34" s="189">
        <f t="shared" ref="D34:AM34" si="1">SUM(D9:D33)</f>
        <v>0</v>
      </c>
      <c r="E34" s="47">
        <f t="shared" si="1"/>
        <v>0</v>
      </c>
      <c r="F34" s="335">
        <f t="shared" si="1"/>
        <v>0</v>
      </c>
      <c r="G34" s="189">
        <f t="shared" si="1"/>
        <v>0</v>
      </c>
      <c r="H34" s="47">
        <f t="shared" si="1"/>
        <v>4</v>
      </c>
      <c r="I34" s="335">
        <f t="shared" si="1"/>
        <v>2</v>
      </c>
      <c r="J34" s="189">
        <f t="shared" si="1"/>
        <v>0</v>
      </c>
      <c r="K34" s="47">
        <f t="shared" si="1"/>
        <v>4</v>
      </c>
      <c r="L34" s="335">
        <f t="shared" si="1"/>
        <v>12</v>
      </c>
      <c r="M34" s="189">
        <f t="shared" si="1"/>
        <v>14</v>
      </c>
      <c r="N34" s="47">
        <f t="shared" si="1"/>
        <v>17</v>
      </c>
      <c r="O34" s="335">
        <f t="shared" si="1"/>
        <v>0</v>
      </c>
      <c r="P34" s="189">
        <f t="shared" si="1"/>
        <v>8</v>
      </c>
      <c r="Q34" s="47">
        <f t="shared" si="1"/>
        <v>2</v>
      </c>
      <c r="R34" s="335">
        <f t="shared" si="1"/>
        <v>3</v>
      </c>
      <c r="S34" s="189">
        <f t="shared" si="1"/>
        <v>4</v>
      </c>
      <c r="T34" s="47">
        <f t="shared" si="1"/>
        <v>5</v>
      </c>
      <c r="U34" s="335">
        <f t="shared" si="1"/>
        <v>2</v>
      </c>
      <c r="V34" s="189">
        <f t="shared" si="1"/>
        <v>0</v>
      </c>
      <c r="W34" s="47">
        <f t="shared" si="1"/>
        <v>4</v>
      </c>
      <c r="X34" s="335">
        <f t="shared" si="1"/>
        <v>16</v>
      </c>
      <c r="Y34" s="189">
        <f t="shared" si="1"/>
        <v>2.5</v>
      </c>
      <c r="Z34" s="47">
        <f t="shared" si="1"/>
        <v>1</v>
      </c>
      <c r="AA34" s="335">
        <f t="shared" si="1"/>
        <v>12</v>
      </c>
      <c r="AB34" s="189">
        <f t="shared" si="1"/>
        <v>2</v>
      </c>
      <c r="AC34" s="47">
        <f t="shared" si="1"/>
        <v>0</v>
      </c>
      <c r="AD34" s="335">
        <f t="shared" si="1"/>
        <v>9</v>
      </c>
      <c r="AE34" s="189">
        <f t="shared" si="1"/>
        <v>0</v>
      </c>
      <c r="AF34" s="47">
        <f t="shared" si="1"/>
        <v>1</v>
      </c>
      <c r="AG34" s="335">
        <f t="shared" si="1"/>
        <v>0</v>
      </c>
      <c r="AH34" s="189">
        <f t="shared" si="1"/>
        <v>0</v>
      </c>
      <c r="AI34" s="47">
        <f t="shared" si="1"/>
        <v>0</v>
      </c>
      <c r="AJ34" s="335">
        <f t="shared" si="1"/>
        <v>28</v>
      </c>
      <c r="AK34" s="189">
        <f t="shared" si="1"/>
        <v>57</v>
      </c>
      <c r="AL34" s="47">
        <f t="shared" si="1"/>
        <v>17</v>
      </c>
      <c r="AM34" s="335">
        <f t="shared" si="1"/>
        <v>3.4</v>
      </c>
      <c r="AN34" s="46">
        <f t="shared" si="0"/>
        <v>229.9</v>
      </c>
    </row>
    <row r="35" spans="2:40" ht="20.100000000000001" customHeight="1" thickBot="1" x14ac:dyDescent="0.2">
      <c r="B35" s="1061" t="s">
        <v>765</v>
      </c>
      <c r="C35" s="1062"/>
      <c r="D35" s="48"/>
      <c r="E35" s="49">
        <f>SUM(D34:F34)</f>
        <v>0</v>
      </c>
      <c r="F35" s="49"/>
      <c r="G35" s="48"/>
      <c r="H35" s="49">
        <f>SUM(G34:I34)</f>
        <v>6</v>
      </c>
      <c r="I35" s="49"/>
      <c r="J35" s="48"/>
      <c r="K35" s="49">
        <f>SUM(J34:L34)</f>
        <v>16</v>
      </c>
      <c r="L35" s="49"/>
      <c r="M35" s="48"/>
      <c r="N35" s="49">
        <f>SUM(M34:O34)</f>
        <v>31</v>
      </c>
      <c r="O35" s="49"/>
      <c r="P35" s="48"/>
      <c r="Q35" s="49">
        <f>SUM(P34:R34)</f>
        <v>13</v>
      </c>
      <c r="R35" s="49"/>
      <c r="S35" s="48"/>
      <c r="T35" s="49">
        <f>SUM(S34:U34)</f>
        <v>11</v>
      </c>
      <c r="U35" s="49"/>
      <c r="V35" s="48"/>
      <c r="W35" s="49">
        <f>SUM(V34:X34)</f>
        <v>20</v>
      </c>
      <c r="X35" s="49"/>
      <c r="Y35" s="48"/>
      <c r="Z35" s="49">
        <f>SUM(Y34:AA34)</f>
        <v>15.5</v>
      </c>
      <c r="AA35" s="49"/>
      <c r="AB35" s="48"/>
      <c r="AC35" s="49">
        <f>SUM(AB34:AD34)</f>
        <v>11</v>
      </c>
      <c r="AD35" s="49"/>
      <c r="AE35" s="48"/>
      <c r="AF35" s="49">
        <f>SUM(AE34:AG34)</f>
        <v>1</v>
      </c>
      <c r="AG35" s="49"/>
      <c r="AH35" s="48"/>
      <c r="AI35" s="49">
        <f>SUM(AH34:AJ34)</f>
        <v>28</v>
      </c>
      <c r="AJ35" s="49"/>
      <c r="AK35" s="48"/>
      <c r="AL35" s="49">
        <f>SUM(AK34:AM34)</f>
        <v>77.400000000000006</v>
      </c>
      <c r="AM35" s="49"/>
      <c r="AN35" s="50">
        <f>SUM(AN9:AN33)</f>
        <v>229.9</v>
      </c>
    </row>
    <row r="36" spans="2:40" ht="9.9499999999999993" customHeight="1" x14ac:dyDescent="0.15"/>
    <row r="37" spans="2:40" ht="24.95" customHeight="1" x14ac:dyDescent="0.15">
      <c r="B37" s="2" t="s">
        <v>167</v>
      </c>
    </row>
    <row r="38" spans="2:40" ht="9.9499999999999993" customHeight="1" thickBot="1" x14ac:dyDescent="0.2"/>
    <row r="39" spans="2:40" ht="20.100000000000001" customHeight="1" thickBot="1" x14ac:dyDescent="0.2">
      <c r="B39" s="1" t="s">
        <v>164</v>
      </c>
      <c r="C39" s="558" t="e">
        <f>'４　経営収支'!#REF!</f>
        <v>#REF!</v>
      </c>
      <c r="D39" s="1" t="s">
        <v>165</v>
      </c>
    </row>
    <row r="40" spans="2:40" ht="9.9499999999999993" customHeight="1" thickBot="1" x14ac:dyDescent="0.2"/>
    <row r="41" spans="2:40" ht="20.100000000000001" customHeight="1" x14ac:dyDescent="0.15">
      <c r="B41" s="1081" t="s">
        <v>79</v>
      </c>
      <c r="C41" s="1082"/>
      <c r="D41" s="1077">
        <v>1</v>
      </c>
      <c r="E41" s="1078"/>
      <c r="F41" s="1079"/>
      <c r="G41" s="1077">
        <v>2</v>
      </c>
      <c r="H41" s="1078"/>
      <c r="I41" s="1079"/>
      <c r="J41" s="1077">
        <v>3</v>
      </c>
      <c r="K41" s="1078"/>
      <c r="L41" s="1079"/>
      <c r="M41" s="1077">
        <v>4</v>
      </c>
      <c r="N41" s="1078"/>
      <c r="O41" s="1079"/>
      <c r="P41" s="1077">
        <v>5</v>
      </c>
      <c r="Q41" s="1078"/>
      <c r="R41" s="1079"/>
      <c r="S41" s="1077">
        <v>6</v>
      </c>
      <c r="T41" s="1078"/>
      <c r="U41" s="1079"/>
      <c r="V41" s="1077">
        <v>7</v>
      </c>
      <c r="W41" s="1078"/>
      <c r="X41" s="1079"/>
      <c r="Y41" s="1077">
        <v>8</v>
      </c>
      <c r="Z41" s="1078"/>
      <c r="AA41" s="1079"/>
      <c r="AB41" s="1077">
        <v>9</v>
      </c>
      <c r="AC41" s="1078"/>
      <c r="AD41" s="1079"/>
      <c r="AE41" s="1077">
        <v>10</v>
      </c>
      <c r="AF41" s="1078"/>
      <c r="AG41" s="1079"/>
      <c r="AH41" s="1077">
        <v>11</v>
      </c>
      <c r="AI41" s="1078"/>
      <c r="AJ41" s="1079"/>
      <c r="AK41" s="1077">
        <v>12</v>
      </c>
      <c r="AL41" s="1078"/>
      <c r="AM41" s="1079"/>
      <c r="AN41" s="1080" t="s">
        <v>30</v>
      </c>
    </row>
    <row r="42" spans="2:40" ht="20.100000000000001" customHeight="1" x14ac:dyDescent="0.15">
      <c r="B42" s="1051"/>
      <c r="C42" s="1052"/>
      <c r="D42" s="325" t="s">
        <v>31</v>
      </c>
      <c r="E42" s="41" t="s">
        <v>32</v>
      </c>
      <c r="F42" s="42" t="s">
        <v>33</v>
      </c>
      <c r="G42" s="325" t="s">
        <v>31</v>
      </c>
      <c r="H42" s="42" t="s">
        <v>32</v>
      </c>
      <c r="I42" s="42" t="s">
        <v>33</v>
      </c>
      <c r="J42" s="325" t="s">
        <v>31</v>
      </c>
      <c r="K42" s="42" t="s">
        <v>32</v>
      </c>
      <c r="L42" s="42" t="s">
        <v>33</v>
      </c>
      <c r="M42" s="325" t="s">
        <v>31</v>
      </c>
      <c r="N42" s="42" t="s">
        <v>32</v>
      </c>
      <c r="O42" s="42" t="s">
        <v>33</v>
      </c>
      <c r="P42" s="325" t="s">
        <v>31</v>
      </c>
      <c r="Q42" s="42" t="s">
        <v>32</v>
      </c>
      <c r="R42" s="42" t="s">
        <v>33</v>
      </c>
      <c r="S42" s="325" t="s">
        <v>31</v>
      </c>
      <c r="T42" s="477" t="s">
        <v>32</v>
      </c>
      <c r="U42" s="477" t="s">
        <v>33</v>
      </c>
      <c r="V42" s="325" t="s">
        <v>31</v>
      </c>
      <c r="W42" s="42" t="s">
        <v>32</v>
      </c>
      <c r="X42" s="42" t="s">
        <v>33</v>
      </c>
      <c r="Y42" s="325" t="s">
        <v>31</v>
      </c>
      <c r="Z42" s="42" t="s">
        <v>32</v>
      </c>
      <c r="AA42" s="42" t="s">
        <v>33</v>
      </c>
      <c r="AB42" s="325" t="s">
        <v>31</v>
      </c>
      <c r="AC42" s="42" t="s">
        <v>32</v>
      </c>
      <c r="AD42" s="42" t="s">
        <v>33</v>
      </c>
      <c r="AE42" s="325" t="s">
        <v>31</v>
      </c>
      <c r="AF42" s="42" t="s">
        <v>32</v>
      </c>
      <c r="AG42" s="42" t="s">
        <v>33</v>
      </c>
      <c r="AH42" s="325" t="s">
        <v>31</v>
      </c>
      <c r="AI42" s="42" t="s">
        <v>32</v>
      </c>
      <c r="AJ42" s="42" t="s">
        <v>33</v>
      </c>
      <c r="AK42" s="325" t="s">
        <v>31</v>
      </c>
      <c r="AL42" s="42" t="s">
        <v>32</v>
      </c>
      <c r="AM42" s="42" t="s">
        <v>33</v>
      </c>
      <c r="AN42" s="1054"/>
    </row>
    <row r="43" spans="2:40" ht="20.100000000000001" customHeight="1" x14ac:dyDescent="0.15">
      <c r="B43" s="1063" t="s">
        <v>172</v>
      </c>
      <c r="C43" s="1052"/>
      <c r="D43" s="189" t="e">
        <f>D34*$C$39/10</f>
        <v>#REF!</v>
      </c>
      <c r="E43" s="47" t="e">
        <f t="shared" ref="E43:AM43" si="2">E34*$C$39/10</f>
        <v>#REF!</v>
      </c>
      <c r="F43" s="335" t="e">
        <f t="shared" si="2"/>
        <v>#REF!</v>
      </c>
      <c r="G43" s="189" t="e">
        <f t="shared" si="2"/>
        <v>#REF!</v>
      </c>
      <c r="H43" s="47" t="e">
        <f t="shared" si="2"/>
        <v>#REF!</v>
      </c>
      <c r="I43" s="335" t="e">
        <f t="shared" si="2"/>
        <v>#REF!</v>
      </c>
      <c r="J43" s="189" t="e">
        <f t="shared" si="2"/>
        <v>#REF!</v>
      </c>
      <c r="K43" s="47" t="e">
        <f t="shared" si="2"/>
        <v>#REF!</v>
      </c>
      <c r="L43" s="335" t="e">
        <f t="shared" si="2"/>
        <v>#REF!</v>
      </c>
      <c r="M43" s="189" t="e">
        <f t="shared" si="2"/>
        <v>#REF!</v>
      </c>
      <c r="N43" s="47" t="e">
        <f t="shared" si="2"/>
        <v>#REF!</v>
      </c>
      <c r="O43" s="335" t="e">
        <f t="shared" si="2"/>
        <v>#REF!</v>
      </c>
      <c r="P43" s="189" t="e">
        <f t="shared" si="2"/>
        <v>#REF!</v>
      </c>
      <c r="Q43" s="47" t="e">
        <f t="shared" si="2"/>
        <v>#REF!</v>
      </c>
      <c r="R43" s="335" t="e">
        <f t="shared" si="2"/>
        <v>#REF!</v>
      </c>
      <c r="S43" s="189" t="e">
        <f t="shared" si="2"/>
        <v>#REF!</v>
      </c>
      <c r="T43" s="47" t="e">
        <f t="shared" si="2"/>
        <v>#REF!</v>
      </c>
      <c r="U43" s="335" t="e">
        <f t="shared" si="2"/>
        <v>#REF!</v>
      </c>
      <c r="V43" s="189" t="e">
        <f t="shared" si="2"/>
        <v>#REF!</v>
      </c>
      <c r="W43" s="47" t="e">
        <f t="shared" si="2"/>
        <v>#REF!</v>
      </c>
      <c r="X43" s="335" t="e">
        <f t="shared" si="2"/>
        <v>#REF!</v>
      </c>
      <c r="Y43" s="189" t="e">
        <f t="shared" si="2"/>
        <v>#REF!</v>
      </c>
      <c r="Z43" s="47" t="e">
        <f t="shared" si="2"/>
        <v>#REF!</v>
      </c>
      <c r="AA43" s="335" t="e">
        <f t="shared" si="2"/>
        <v>#REF!</v>
      </c>
      <c r="AB43" s="189" t="e">
        <f t="shared" si="2"/>
        <v>#REF!</v>
      </c>
      <c r="AC43" s="47" t="e">
        <f t="shared" si="2"/>
        <v>#REF!</v>
      </c>
      <c r="AD43" s="335" t="e">
        <f t="shared" si="2"/>
        <v>#REF!</v>
      </c>
      <c r="AE43" s="189" t="e">
        <f t="shared" si="2"/>
        <v>#REF!</v>
      </c>
      <c r="AF43" s="47" t="e">
        <f t="shared" si="2"/>
        <v>#REF!</v>
      </c>
      <c r="AG43" s="335" t="e">
        <f t="shared" si="2"/>
        <v>#REF!</v>
      </c>
      <c r="AH43" s="189" t="e">
        <f t="shared" si="2"/>
        <v>#REF!</v>
      </c>
      <c r="AI43" s="47" t="e">
        <f t="shared" si="2"/>
        <v>#REF!</v>
      </c>
      <c r="AJ43" s="335" t="e">
        <f t="shared" si="2"/>
        <v>#REF!</v>
      </c>
      <c r="AK43" s="189" t="e">
        <f t="shared" si="2"/>
        <v>#REF!</v>
      </c>
      <c r="AL43" s="47" t="e">
        <f t="shared" si="2"/>
        <v>#REF!</v>
      </c>
      <c r="AM43" s="335" t="e">
        <f t="shared" si="2"/>
        <v>#REF!</v>
      </c>
      <c r="AN43" s="46" t="e">
        <f t="shared" ref="AN43:AN47" si="3">SUM(D43:AM43)</f>
        <v>#REF!</v>
      </c>
    </row>
    <row r="44" spans="2:40" ht="20.100000000000001" customHeight="1" thickBot="1" x14ac:dyDescent="0.2">
      <c r="B44" s="1055" t="s">
        <v>80</v>
      </c>
      <c r="C44" s="1056"/>
      <c r="D44" s="183"/>
      <c r="E44" s="180" t="e">
        <f>SUM(D43:F43)</f>
        <v>#REF!</v>
      </c>
      <c r="F44" s="180"/>
      <c r="G44" s="183"/>
      <c r="H44" s="180" t="e">
        <f>SUM(G43:I43)</f>
        <v>#REF!</v>
      </c>
      <c r="I44" s="180"/>
      <c r="J44" s="183"/>
      <c r="K44" s="180" t="e">
        <f>SUM(J43:L43)</f>
        <v>#REF!</v>
      </c>
      <c r="L44" s="180"/>
      <c r="M44" s="183"/>
      <c r="N44" s="180" t="e">
        <f>SUM(M43:O43)</f>
        <v>#REF!</v>
      </c>
      <c r="O44" s="180"/>
      <c r="P44" s="183"/>
      <c r="Q44" s="180" t="e">
        <f>SUM(P43:R43)</f>
        <v>#REF!</v>
      </c>
      <c r="R44" s="180"/>
      <c r="S44" s="183"/>
      <c r="T44" s="180" t="e">
        <f>SUM(S43:U43)</f>
        <v>#REF!</v>
      </c>
      <c r="U44" s="180"/>
      <c r="V44" s="183"/>
      <c r="W44" s="180" t="e">
        <f>SUM(V43:X43)</f>
        <v>#REF!</v>
      </c>
      <c r="X44" s="180"/>
      <c r="Y44" s="183"/>
      <c r="Z44" s="180" t="e">
        <f>SUM(Y43:AA43)</f>
        <v>#REF!</v>
      </c>
      <c r="AA44" s="180"/>
      <c r="AB44" s="183"/>
      <c r="AC44" s="180" t="e">
        <f>SUM(AB43:AD43)</f>
        <v>#REF!</v>
      </c>
      <c r="AD44" s="180"/>
      <c r="AE44" s="183"/>
      <c r="AF44" s="180" t="e">
        <f>SUM(AE43:AG43)</f>
        <v>#REF!</v>
      </c>
      <c r="AG44" s="180"/>
      <c r="AH44" s="183"/>
      <c r="AI44" s="180" t="e">
        <f>SUM(AH43:AJ43)</f>
        <v>#REF!</v>
      </c>
      <c r="AJ44" s="180"/>
      <c r="AK44" s="183"/>
      <c r="AL44" s="180" t="e">
        <f>SUM(AK43:AM43)</f>
        <v>#REF!</v>
      </c>
      <c r="AM44" s="180"/>
      <c r="AN44" s="184" t="e">
        <f t="shared" si="3"/>
        <v>#REF!</v>
      </c>
    </row>
    <row r="45" spans="2:40" ht="20.100000000000001" customHeight="1" thickTop="1" x14ac:dyDescent="0.15">
      <c r="B45" s="1064" t="s">
        <v>170</v>
      </c>
      <c r="C45" s="185" t="s">
        <v>168</v>
      </c>
      <c r="D45" s="186">
        <v>60</v>
      </c>
      <c r="E45" s="187">
        <v>60</v>
      </c>
      <c r="F45" s="187">
        <v>60</v>
      </c>
      <c r="G45" s="186">
        <v>60</v>
      </c>
      <c r="H45" s="187">
        <v>60</v>
      </c>
      <c r="I45" s="187">
        <v>60</v>
      </c>
      <c r="J45" s="186">
        <v>60</v>
      </c>
      <c r="K45" s="187">
        <v>60</v>
      </c>
      <c r="L45" s="187">
        <v>60</v>
      </c>
      <c r="M45" s="186">
        <v>60</v>
      </c>
      <c r="N45" s="187">
        <v>60</v>
      </c>
      <c r="O45" s="187">
        <v>60</v>
      </c>
      <c r="P45" s="186">
        <v>60</v>
      </c>
      <c r="Q45" s="187">
        <v>60</v>
      </c>
      <c r="R45" s="187">
        <v>60</v>
      </c>
      <c r="S45" s="186">
        <v>60</v>
      </c>
      <c r="T45" s="187">
        <v>60</v>
      </c>
      <c r="U45" s="187">
        <v>60</v>
      </c>
      <c r="V45" s="186">
        <v>60</v>
      </c>
      <c r="W45" s="187">
        <v>60</v>
      </c>
      <c r="X45" s="187">
        <v>60</v>
      </c>
      <c r="Y45" s="186">
        <v>60</v>
      </c>
      <c r="Z45" s="187">
        <v>60</v>
      </c>
      <c r="AA45" s="187">
        <v>60</v>
      </c>
      <c r="AB45" s="186">
        <v>60</v>
      </c>
      <c r="AC45" s="187">
        <v>60</v>
      </c>
      <c r="AD45" s="187">
        <v>60</v>
      </c>
      <c r="AE45" s="186">
        <v>60</v>
      </c>
      <c r="AF45" s="187">
        <v>60</v>
      </c>
      <c r="AG45" s="187">
        <v>60</v>
      </c>
      <c r="AH45" s="186">
        <v>60</v>
      </c>
      <c r="AI45" s="187">
        <v>60</v>
      </c>
      <c r="AJ45" s="187">
        <v>60</v>
      </c>
      <c r="AK45" s="186">
        <v>60</v>
      </c>
      <c r="AL45" s="187">
        <v>60</v>
      </c>
      <c r="AM45" s="187">
        <v>60</v>
      </c>
      <c r="AN45" s="188">
        <f t="shared" si="3"/>
        <v>2160</v>
      </c>
    </row>
    <row r="46" spans="2:40" ht="20.100000000000001" customHeight="1" x14ac:dyDescent="0.15">
      <c r="B46" s="1065"/>
      <c r="C46" s="181" t="s">
        <v>169</v>
      </c>
      <c r="D46" s="189">
        <v>50</v>
      </c>
      <c r="E46" s="45">
        <v>50</v>
      </c>
      <c r="F46" s="45">
        <v>50</v>
      </c>
      <c r="G46" s="189">
        <v>50</v>
      </c>
      <c r="H46" s="45">
        <v>50</v>
      </c>
      <c r="I46" s="45">
        <v>50</v>
      </c>
      <c r="J46" s="189">
        <v>50</v>
      </c>
      <c r="K46" s="45">
        <v>50</v>
      </c>
      <c r="L46" s="45">
        <v>50</v>
      </c>
      <c r="M46" s="189">
        <v>50</v>
      </c>
      <c r="N46" s="45">
        <v>50</v>
      </c>
      <c r="O46" s="45">
        <v>50</v>
      </c>
      <c r="P46" s="189">
        <v>50</v>
      </c>
      <c r="Q46" s="45">
        <v>50</v>
      </c>
      <c r="R46" s="45">
        <v>50</v>
      </c>
      <c r="S46" s="189">
        <v>50</v>
      </c>
      <c r="T46" s="45">
        <v>50</v>
      </c>
      <c r="U46" s="45">
        <v>50</v>
      </c>
      <c r="V46" s="189">
        <v>50</v>
      </c>
      <c r="W46" s="45">
        <v>50</v>
      </c>
      <c r="X46" s="45">
        <v>50</v>
      </c>
      <c r="Y46" s="189">
        <v>50</v>
      </c>
      <c r="Z46" s="45">
        <v>50</v>
      </c>
      <c r="AA46" s="45">
        <v>50</v>
      </c>
      <c r="AB46" s="189">
        <v>50</v>
      </c>
      <c r="AC46" s="45">
        <v>50</v>
      </c>
      <c r="AD46" s="45">
        <v>50</v>
      </c>
      <c r="AE46" s="189">
        <v>50</v>
      </c>
      <c r="AF46" s="45">
        <v>50</v>
      </c>
      <c r="AG46" s="45">
        <v>50</v>
      </c>
      <c r="AH46" s="189">
        <v>50</v>
      </c>
      <c r="AI46" s="45">
        <v>50</v>
      </c>
      <c r="AJ46" s="45">
        <v>50</v>
      </c>
      <c r="AK46" s="189">
        <v>50</v>
      </c>
      <c r="AL46" s="45">
        <v>50</v>
      </c>
      <c r="AM46" s="45">
        <v>50</v>
      </c>
      <c r="AN46" s="46">
        <f t="shared" si="3"/>
        <v>1800</v>
      </c>
    </row>
    <row r="47" spans="2:40" ht="20.100000000000001" customHeight="1" x14ac:dyDescent="0.15">
      <c r="B47" s="1065"/>
      <c r="C47" s="181" t="s">
        <v>175</v>
      </c>
      <c r="D47" s="189">
        <v>25</v>
      </c>
      <c r="E47" s="45">
        <v>25</v>
      </c>
      <c r="F47" s="45">
        <v>25</v>
      </c>
      <c r="G47" s="189">
        <v>25</v>
      </c>
      <c r="H47" s="45">
        <v>25</v>
      </c>
      <c r="I47" s="45">
        <v>25</v>
      </c>
      <c r="J47" s="189">
        <v>25</v>
      </c>
      <c r="K47" s="45">
        <v>25</v>
      </c>
      <c r="L47" s="45">
        <v>25</v>
      </c>
      <c r="M47" s="189">
        <v>25</v>
      </c>
      <c r="N47" s="45">
        <v>25</v>
      </c>
      <c r="O47" s="45">
        <v>25</v>
      </c>
      <c r="P47" s="189">
        <v>25</v>
      </c>
      <c r="Q47" s="45">
        <v>25</v>
      </c>
      <c r="R47" s="45">
        <v>25</v>
      </c>
      <c r="S47" s="189">
        <v>25</v>
      </c>
      <c r="T47" s="45">
        <v>25</v>
      </c>
      <c r="U47" s="45">
        <v>25</v>
      </c>
      <c r="V47" s="189">
        <v>25</v>
      </c>
      <c r="W47" s="45">
        <v>25</v>
      </c>
      <c r="X47" s="45">
        <v>25</v>
      </c>
      <c r="Y47" s="189">
        <v>25</v>
      </c>
      <c r="Z47" s="45">
        <v>25</v>
      </c>
      <c r="AA47" s="45">
        <v>25</v>
      </c>
      <c r="AB47" s="189">
        <v>25</v>
      </c>
      <c r="AC47" s="45">
        <v>25</v>
      </c>
      <c r="AD47" s="45">
        <v>25</v>
      </c>
      <c r="AE47" s="189">
        <v>25</v>
      </c>
      <c r="AF47" s="45">
        <v>25</v>
      </c>
      <c r="AG47" s="45">
        <v>25</v>
      </c>
      <c r="AH47" s="189">
        <v>25</v>
      </c>
      <c r="AI47" s="45">
        <v>25</v>
      </c>
      <c r="AJ47" s="45">
        <v>25</v>
      </c>
      <c r="AK47" s="189">
        <v>25</v>
      </c>
      <c r="AL47" s="45">
        <v>25</v>
      </c>
      <c r="AM47" s="45">
        <v>25</v>
      </c>
      <c r="AN47" s="46">
        <f t="shared" si="3"/>
        <v>900</v>
      </c>
    </row>
    <row r="48" spans="2:40" ht="20.100000000000001" customHeight="1" x14ac:dyDescent="0.15">
      <c r="B48" s="1065"/>
      <c r="C48" s="182"/>
      <c r="D48" s="189"/>
      <c r="E48" s="45"/>
      <c r="F48" s="45"/>
      <c r="G48" s="189"/>
      <c r="H48" s="45"/>
      <c r="I48" s="45"/>
      <c r="J48" s="189"/>
      <c r="K48" s="45"/>
      <c r="L48" s="45"/>
      <c r="M48" s="189"/>
      <c r="N48" s="45"/>
      <c r="O48" s="45"/>
      <c r="P48" s="189"/>
      <c r="Q48" s="45"/>
      <c r="R48" s="45"/>
      <c r="S48" s="189"/>
      <c r="T48" s="45"/>
      <c r="U48" s="45"/>
      <c r="V48" s="189"/>
      <c r="W48" s="45"/>
      <c r="X48" s="45"/>
      <c r="Y48" s="189"/>
      <c r="Z48" s="45"/>
      <c r="AA48" s="45"/>
      <c r="AB48" s="189"/>
      <c r="AC48" s="45"/>
      <c r="AD48" s="45"/>
      <c r="AE48" s="189"/>
      <c r="AF48" s="45"/>
      <c r="AG48" s="45"/>
      <c r="AH48" s="189"/>
      <c r="AI48" s="45"/>
      <c r="AJ48" s="45"/>
      <c r="AK48" s="189"/>
      <c r="AL48" s="45"/>
      <c r="AM48" s="45"/>
      <c r="AN48" s="46">
        <f t="shared" ref="AN48:AN51" si="4">SUM(D48:AM48)</f>
        <v>0</v>
      </c>
    </row>
    <row r="49" spans="2:40" ht="20.100000000000001" customHeight="1" thickBot="1" x14ac:dyDescent="0.2">
      <c r="B49" s="1066"/>
      <c r="C49" s="193" t="s">
        <v>173</v>
      </c>
      <c r="D49" s="190">
        <f>SUM(D45:D48)</f>
        <v>135</v>
      </c>
      <c r="E49" s="191">
        <f t="shared" ref="E49:AM49" si="5">SUM(E45:E48)</f>
        <v>135</v>
      </c>
      <c r="F49" s="191">
        <f t="shared" si="5"/>
        <v>135</v>
      </c>
      <c r="G49" s="190">
        <f t="shared" si="5"/>
        <v>135</v>
      </c>
      <c r="H49" s="191">
        <f t="shared" si="5"/>
        <v>135</v>
      </c>
      <c r="I49" s="191">
        <f t="shared" si="5"/>
        <v>135</v>
      </c>
      <c r="J49" s="190">
        <f t="shared" si="5"/>
        <v>135</v>
      </c>
      <c r="K49" s="191">
        <f t="shared" si="5"/>
        <v>135</v>
      </c>
      <c r="L49" s="191">
        <f t="shared" si="5"/>
        <v>135</v>
      </c>
      <c r="M49" s="190">
        <f t="shared" si="5"/>
        <v>135</v>
      </c>
      <c r="N49" s="191">
        <f t="shared" si="5"/>
        <v>135</v>
      </c>
      <c r="O49" s="191">
        <f t="shared" si="5"/>
        <v>135</v>
      </c>
      <c r="P49" s="190">
        <f t="shared" si="5"/>
        <v>135</v>
      </c>
      <c r="Q49" s="191">
        <f t="shared" si="5"/>
        <v>135</v>
      </c>
      <c r="R49" s="191">
        <f t="shared" si="5"/>
        <v>135</v>
      </c>
      <c r="S49" s="190">
        <f t="shared" si="5"/>
        <v>135</v>
      </c>
      <c r="T49" s="191">
        <f t="shared" si="5"/>
        <v>135</v>
      </c>
      <c r="U49" s="191">
        <f t="shared" si="5"/>
        <v>135</v>
      </c>
      <c r="V49" s="190">
        <f t="shared" si="5"/>
        <v>135</v>
      </c>
      <c r="W49" s="191">
        <f t="shared" si="5"/>
        <v>135</v>
      </c>
      <c r="X49" s="191">
        <f t="shared" si="5"/>
        <v>135</v>
      </c>
      <c r="Y49" s="190">
        <f t="shared" si="5"/>
        <v>135</v>
      </c>
      <c r="Z49" s="191">
        <f t="shared" si="5"/>
        <v>135</v>
      </c>
      <c r="AA49" s="191">
        <f t="shared" si="5"/>
        <v>135</v>
      </c>
      <c r="AB49" s="190">
        <f t="shared" si="5"/>
        <v>135</v>
      </c>
      <c r="AC49" s="191">
        <f t="shared" si="5"/>
        <v>135</v>
      </c>
      <c r="AD49" s="191">
        <f t="shared" si="5"/>
        <v>135</v>
      </c>
      <c r="AE49" s="190">
        <f t="shared" si="5"/>
        <v>135</v>
      </c>
      <c r="AF49" s="191">
        <f t="shared" si="5"/>
        <v>135</v>
      </c>
      <c r="AG49" s="191">
        <f t="shared" si="5"/>
        <v>135</v>
      </c>
      <c r="AH49" s="190">
        <f t="shared" si="5"/>
        <v>135</v>
      </c>
      <c r="AI49" s="191">
        <f t="shared" si="5"/>
        <v>135</v>
      </c>
      <c r="AJ49" s="191">
        <f t="shared" si="5"/>
        <v>135</v>
      </c>
      <c r="AK49" s="190">
        <f t="shared" si="5"/>
        <v>135</v>
      </c>
      <c r="AL49" s="191">
        <f t="shared" si="5"/>
        <v>135</v>
      </c>
      <c r="AM49" s="191">
        <f t="shared" si="5"/>
        <v>135</v>
      </c>
      <c r="AN49" s="192">
        <f t="shared" si="4"/>
        <v>4860</v>
      </c>
    </row>
    <row r="50" spans="2:40" ht="20.100000000000001" customHeight="1" thickTop="1" x14ac:dyDescent="0.15">
      <c r="B50" s="1067" t="s">
        <v>174</v>
      </c>
      <c r="C50" s="1068"/>
      <c r="D50" s="194" t="e">
        <f>D49-D43</f>
        <v>#REF!</v>
      </c>
      <c r="E50" s="195" t="e">
        <f t="shared" ref="E50:AM50" si="6">E49-E43</f>
        <v>#REF!</v>
      </c>
      <c r="F50" s="195" t="e">
        <f t="shared" si="6"/>
        <v>#REF!</v>
      </c>
      <c r="G50" s="194" t="e">
        <f t="shared" si="6"/>
        <v>#REF!</v>
      </c>
      <c r="H50" s="195" t="e">
        <f t="shared" si="6"/>
        <v>#REF!</v>
      </c>
      <c r="I50" s="195" t="e">
        <f t="shared" si="6"/>
        <v>#REF!</v>
      </c>
      <c r="J50" s="194" t="e">
        <f t="shared" si="6"/>
        <v>#REF!</v>
      </c>
      <c r="K50" s="195" t="e">
        <f t="shared" si="6"/>
        <v>#REF!</v>
      </c>
      <c r="L50" s="195" t="e">
        <f t="shared" si="6"/>
        <v>#REF!</v>
      </c>
      <c r="M50" s="194" t="e">
        <f t="shared" si="6"/>
        <v>#REF!</v>
      </c>
      <c r="N50" s="195" t="e">
        <f t="shared" si="6"/>
        <v>#REF!</v>
      </c>
      <c r="O50" s="195" t="e">
        <f t="shared" si="6"/>
        <v>#REF!</v>
      </c>
      <c r="P50" s="194" t="e">
        <f t="shared" si="6"/>
        <v>#REF!</v>
      </c>
      <c r="Q50" s="195" t="e">
        <f t="shared" si="6"/>
        <v>#REF!</v>
      </c>
      <c r="R50" s="195" t="e">
        <f t="shared" si="6"/>
        <v>#REF!</v>
      </c>
      <c r="S50" s="194" t="e">
        <f t="shared" si="6"/>
        <v>#REF!</v>
      </c>
      <c r="T50" s="195" t="e">
        <f t="shared" si="6"/>
        <v>#REF!</v>
      </c>
      <c r="U50" s="195" t="e">
        <f t="shared" si="6"/>
        <v>#REF!</v>
      </c>
      <c r="V50" s="194" t="e">
        <f t="shared" si="6"/>
        <v>#REF!</v>
      </c>
      <c r="W50" s="195" t="e">
        <f t="shared" si="6"/>
        <v>#REF!</v>
      </c>
      <c r="X50" s="195" t="e">
        <f t="shared" si="6"/>
        <v>#REF!</v>
      </c>
      <c r="Y50" s="194" t="e">
        <f t="shared" si="6"/>
        <v>#REF!</v>
      </c>
      <c r="Z50" s="195" t="e">
        <f t="shared" si="6"/>
        <v>#REF!</v>
      </c>
      <c r="AA50" s="195" t="e">
        <f t="shared" si="6"/>
        <v>#REF!</v>
      </c>
      <c r="AB50" s="194" t="e">
        <f t="shared" si="6"/>
        <v>#REF!</v>
      </c>
      <c r="AC50" s="195" t="e">
        <f t="shared" si="6"/>
        <v>#REF!</v>
      </c>
      <c r="AD50" s="195" t="e">
        <f t="shared" si="6"/>
        <v>#REF!</v>
      </c>
      <c r="AE50" s="194" t="e">
        <f t="shared" si="6"/>
        <v>#REF!</v>
      </c>
      <c r="AF50" s="195" t="e">
        <f t="shared" si="6"/>
        <v>#REF!</v>
      </c>
      <c r="AG50" s="195" t="e">
        <f t="shared" si="6"/>
        <v>#REF!</v>
      </c>
      <c r="AH50" s="194" t="e">
        <f t="shared" si="6"/>
        <v>#REF!</v>
      </c>
      <c r="AI50" s="196" t="e">
        <f t="shared" si="6"/>
        <v>#REF!</v>
      </c>
      <c r="AJ50" s="195" t="e">
        <f t="shared" si="6"/>
        <v>#REF!</v>
      </c>
      <c r="AK50" s="194" t="e">
        <f t="shared" si="6"/>
        <v>#REF!</v>
      </c>
      <c r="AL50" s="195" t="e">
        <f t="shared" si="6"/>
        <v>#REF!</v>
      </c>
      <c r="AM50" s="195" t="e">
        <f t="shared" si="6"/>
        <v>#REF!</v>
      </c>
      <c r="AN50" s="188" t="e">
        <f t="shared" si="4"/>
        <v>#REF!</v>
      </c>
    </row>
    <row r="51" spans="2:40" ht="20.100000000000001" customHeight="1" thickBot="1" x14ac:dyDescent="0.2">
      <c r="B51" s="1069" t="s">
        <v>171</v>
      </c>
      <c r="C51" s="1070"/>
      <c r="D51" s="572" t="e">
        <f>IF(D50&gt;0,0,-(D50))</f>
        <v>#REF!</v>
      </c>
      <c r="E51" s="572" t="e">
        <f t="shared" ref="E51:AM51" si="7">IF(E50&gt;0,0,-(E50))</f>
        <v>#REF!</v>
      </c>
      <c r="F51" s="572" t="e">
        <f t="shared" si="7"/>
        <v>#REF!</v>
      </c>
      <c r="G51" s="572" t="e">
        <f t="shared" si="7"/>
        <v>#REF!</v>
      </c>
      <c r="H51" s="572" t="e">
        <f t="shared" si="7"/>
        <v>#REF!</v>
      </c>
      <c r="I51" s="572" t="e">
        <f t="shared" si="7"/>
        <v>#REF!</v>
      </c>
      <c r="J51" s="572" t="e">
        <f t="shared" si="7"/>
        <v>#REF!</v>
      </c>
      <c r="K51" s="572" t="e">
        <f t="shared" si="7"/>
        <v>#REF!</v>
      </c>
      <c r="L51" s="572" t="e">
        <f t="shared" si="7"/>
        <v>#REF!</v>
      </c>
      <c r="M51" s="572" t="e">
        <f t="shared" si="7"/>
        <v>#REF!</v>
      </c>
      <c r="N51" s="572" t="e">
        <f t="shared" si="7"/>
        <v>#REF!</v>
      </c>
      <c r="O51" s="572" t="e">
        <f t="shared" si="7"/>
        <v>#REF!</v>
      </c>
      <c r="P51" s="572" t="e">
        <f t="shared" si="7"/>
        <v>#REF!</v>
      </c>
      <c r="Q51" s="572" t="e">
        <f t="shared" si="7"/>
        <v>#REF!</v>
      </c>
      <c r="R51" s="572" t="e">
        <f t="shared" si="7"/>
        <v>#REF!</v>
      </c>
      <c r="S51" s="572" t="e">
        <f t="shared" si="7"/>
        <v>#REF!</v>
      </c>
      <c r="T51" s="572" t="e">
        <f t="shared" si="7"/>
        <v>#REF!</v>
      </c>
      <c r="U51" s="572" t="e">
        <f t="shared" si="7"/>
        <v>#REF!</v>
      </c>
      <c r="V51" s="572" t="e">
        <f t="shared" si="7"/>
        <v>#REF!</v>
      </c>
      <c r="W51" s="572" t="e">
        <f t="shared" si="7"/>
        <v>#REF!</v>
      </c>
      <c r="X51" s="572" t="e">
        <f t="shared" si="7"/>
        <v>#REF!</v>
      </c>
      <c r="Y51" s="572" t="e">
        <f t="shared" si="7"/>
        <v>#REF!</v>
      </c>
      <c r="Z51" s="572" t="e">
        <f t="shared" si="7"/>
        <v>#REF!</v>
      </c>
      <c r="AA51" s="572" t="e">
        <f t="shared" si="7"/>
        <v>#REF!</v>
      </c>
      <c r="AB51" s="572" t="e">
        <f t="shared" si="7"/>
        <v>#REF!</v>
      </c>
      <c r="AC51" s="572" t="e">
        <f t="shared" si="7"/>
        <v>#REF!</v>
      </c>
      <c r="AD51" s="572" t="e">
        <f t="shared" si="7"/>
        <v>#REF!</v>
      </c>
      <c r="AE51" s="572" t="e">
        <f t="shared" si="7"/>
        <v>#REF!</v>
      </c>
      <c r="AF51" s="572" t="e">
        <f t="shared" si="7"/>
        <v>#REF!</v>
      </c>
      <c r="AG51" s="572" t="e">
        <f t="shared" si="7"/>
        <v>#REF!</v>
      </c>
      <c r="AH51" s="572" t="e">
        <f t="shared" si="7"/>
        <v>#REF!</v>
      </c>
      <c r="AI51" s="572" t="e">
        <f t="shared" si="7"/>
        <v>#REF!</v>
      </c>
      <c r="AJ51" s="572" t="e">
        <f t="shared" si="7"/>
        <v>#REF!</v>
      </c>
      <c r="AK51" s="572" t="e">
        <f t="shared" si="7"/>
        <v>#REF!</v>
      </c>
      <c r="AL51" s="572" t="e">
        <f t="shared" si="7"/>
        <v>#REF!</v>
      </c>
      <c r="AM51" s="572" t="e">
        <f t="shared" si="7"/>
        <v>#REF!</v>
      </c>
      <c r="AN51" s="573" t="e">
        <f t="shared" si="4"/>
        <v>#REF!</v>
      </c>
    </row>
  </sheetData>
  <mergeCells count="50">
    <mergeCell ref="B22:C22"/>
    <mergeCell ref="S4:U4"/>
    <mergeCell ref="V4:X4"/>
    <mergeCell ref="Y4:AA4"/>
    <mergeCell ref="AB4:AD4"/>
    <mergeCell ref="B4:C5"/>
    <mergeCell ref="D4:F4"/>
    <mergeCell ref="G4:I4"/>
    <mergeCell ref="J4:L4"/>
    <mergeCell ref="M4:O4"/>
    <mergeCell ref="P4:R4"/>
    <mergeCell ref="AK4:AM4"/>
    <mergeCell ref="AN4:AN5"/>
    <mergeCell ref="B6:C8"/>
    <mergeCell ref="B20:C20"/>
    <mergeCell ref="B21:C21"/>
    <mergeCell ref="AE4:AG4"/>
    <mergeCell ref="AH4:AJ4"/>
    <mergeCell ref="B34:C34"/>
    <mergeCell ref="B23:C23"/>
    <mergeCell ref="B24:C24"/>
    <mergeCell ref="B25:C25"/>
    <mergeCell ref="B26:C26"/>
    <mergeCell ref="B27:C27"/>
    <mergeCell ref="B28:C28"/>
    <mergeCell ref="B29:C29"/>
    <mergeCell ref="B30:C30"/>
    <mergeCell ref="B31:C31"/>
    <mergeCell ref="B32:C32"/>
    <mergeCell ref="B33:C33"/>
    <mergeCell ref="B35:C35"/>
    <mergeCell ref="B41:C42"/>
    <mergeCell ref="D41:F41"/>
    <mergeCell ref="G41:I41"/>
    <mergeCell ref="J41:L41"/>
    <mergeCell ref="B50:C50"/>
    <mergeCell ref="B51:C51"/>
    <mergeCell ref="AH41:AJ41"/>
    <mergeCell ref="AK41:AM41"/>
    <mergeCell ref="AN41:AN42"/>
    <mergeCell ref="B43:C43"/>
    <mergeCell ref="B44:C44"/>
    <mergeCell ref="B45:B49"/>
    <mergeCell ref="P41:R41"/>
    <mergeCell ref="S41:U41"/>
    <mergeCell ref="V41:X41"/>
    <mergeCell ref="Y41:AA41"/>
    <mergeCell ref="AB41:AD41"/>
    <mergeCell ref="AE41:AG41"/>
    <mergeCell ref="M41:O41"/>
  </mergeCells>
  <phoneticPr fontId="4"/>
  <pageMargins left="0.78740157480314965" right="0.78740157480314965" top="0.78740157480314965" bottom="0.78740157480314965" header="0.39370078740157483" footer="0.39370078740157483"/>
  <pageSetup paperSize="9" scale="52" orientation="landscape"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K51"/>
  <sheetViews>
    <sheetView showZeros="0" view="pageBreakPreview" topLeftCell="A27" zoomScale="80" zoomScaleNormal="75" zoomScaleSheetLayoutView="80" workbookViewId="0">
      <selection activeCell="D51" sqref="D51:AN51"/>
    </sheetView>
  </sheetViews>
  <sheetFormatPr defaultRowHeight="13.5" x14ac:dyDescent="0.15"/>
  <cols>
    <col min="1" max="1" width="1.625" style="26" customWidth="1"/>
    <col min="2" max="3" width="11.625" style="26" customWidth="1"/>
    <col min="4" max="39" width="6.125" style="26" customWidth="1"/>
    <col min="40" max="40" width="7" style="26" customWidth="1"/>
    <col min="41" max="41" width="1.5" style="26" customWidth="1"/>
    <col min="42" max="16384" width="9" style="26"/>
  </cols>
  <sheetData>
    <row r="1" spans="2:63" ht="9.9499999999999993" customHeight="1" x14ac:dyDescent="0.15"/>
    <row r="2" spans="2:63" ht="24.95" customHeight="1" x14ac:dyDescent="0.15">
      <c r="B2" s="2" t="s">
        <v>375</v>
      </c>
      <c r="C2" s="2"/>
      <c r="D2" s="5"/>
      <c r="E2" s="5"/>
      <c r="F2" s="5"/>
      <c r="G2" s="5"/>
      <c r="H2" s="5"/>
      <c r="I2" s="5"/>
      <c r="J2" s="5"/>
      <c r="K2" s="5"/>
      <c r="L2" s="197" t="s">
        <v>162</v>
      </c>
      <c r="M2" s="179" t="s">
        <v>809</v>
      </c>
      <c r="N2" s="52"/>
      <c r="O2" s="197" t="s">
        <v>163</v>
      </c>
      <c r="P2" s="179"/>
      <c r="Q2" s="5"/>
      <c r="R2" s="5"/>
      <c r="S2" s="5"/>
      <c r="T2" s="5"/>
      <c r="U2" s="5"/>
      <c r="V2" s="5"/>
      <c r="W2" s="28"/>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row>
    <row r="3" spans="2:63" ht="24.95" customHeight="1" thickBot="1" x14ac:dyDescent="0.2">
      <c r="B3" s="2" t="s">
        <v>166</v>
      </c>
      <c r="C3" s="2"/>
      <c r="D3" s="5"/>
      <c r="E3" s="5"/>
      <c r="F3" s="5"/>
      <c r="G3" s="5"/>
      <c r="H3" s="5"/>
      <c r="I3" s="5"/>
      <c r="J3" s="5"/>
      <c r="K3" s="5"/>
      <c r="L3" s="5"/>
      <c r="M3" s="28"/>
      <c r="N3" s="5"/>
      <c r="O3" s="5"/>
      <c r="P3" s="28"/>
      <c r="Q3" s="5"/>
      <c r="R3" s="5"/>
      <c r="S3" s="5"/>
      <c r="T3" s="5"/>
      <c r="U3" s="5"/>
      <c r="V3" s="5"/>
      <c r="W3" s="28"/>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2:63" ht="20.100000000000001" customHeight="1" x14ac:dyDescent="0.15">
      <c r="B4" s="1081" t="s">
        <v>810</v>
      </c>
      <c r="C4" s="1082"/>
      <c r="D4" s="1077">
        <v>1</v>
      </c>
      <c r="E4" s="1078"/>
      <c r="F4" s="1079"/>
      <c r="G4" s="1077">
        <v>2</v>
      </c>
      <c r="H4" s="1078"/>
      <c r="I4" s="1079"/>
      <c r="J4" s="1077">
        <v>3</v>
      </c>
      <c r="K4" s="1078"/>
      <c r="L4" s="1079"/>
      <c r="M4" s="1077">
        <v>4</v>
      </c>
      <c r="N4" s="1078"/>
      <c r="O4" s="1079"/>
      <c r="P4" s="1077">
        <v>5</v>
      </c>
      <c r="Q4" s="1078"/>
      <c r="R4" s="1079"/>
      <c r="S4" s="1077">
        <v>6</v>
      </c>
      <c r="T4" s="1078"/>
      <c r="U4" s="1079"/>
      <c r="V4" s="1077">
        <v>7</v>
      </c>
      <c r="W4" s="1078"/>
      <c r="X4" s="1079"/>
      <c r="Y4" s="1077">
        <v>8</v>
      </c>
      <c r="Z4" s="1078"/>
      <c r="AA4" s="1079"/>
      <c r="AB4" s="1077">
        <v>9</v>
      </c>
      <c r="AC4" s="1078"/>
      <c r="AD4" s="1079"/>
      <c r="AE4" s="1077">
        <v>10</v>
      </c>
      <c r="AF4" s="1078"/>
      <c r="AG4" s="1079"/>
      <c r="AH4" s="1077">
        <v>11</v>
      </c>
      <c r="AI4" s="1078"/>
      <c r="AJ4" s="1079"/>
      <c r="AK4" s="1077">
        <v>12</v>
      </c>
      <c r="AL4" s="1078"/>
      <c r="AM4" s="1079"/>
      <c r="AN4" s="1080" t="s">
        <v>30</v>
      </c>
    </row>
    <row r="5" spans="2:63" ht="20.100000000000001" customHeight="1" x14ac:dyDescent="0.15">
      <c r="B5" s="1051"/>
      <c r="C5" s="1052"/>
      <c r="D5" s="325" t="s">
        <v>31</v>
      </c>
      <c r="E5" s="567" t="s">
        <v>32</v>
      </c>
      <c r="F5" s="42" t="s">
        <v>33</v>
      </c>
      <c r="G5" s="325" t="s">
        <v>31</v>
      </c>
      <c r="H5" s="42" t="s">
        <v>32</v>
      </c>
      <c r="I5" s="42" t="s">
        <v>33</v>
      </c>
      <c r="J5" s="325" t="s">
        <v>31</v>
      </c>
      <c r="K5" s="42" t="s">
        <v>32</v>
      </c>
      <c r="L5" s="42" t="s">
        <v>33</v>
      </c>
      <c r="M5" s="325" t="s">
        <v>31</v>
      </c>
      <c r="N5" s="42" t="s">
        <v>32</v>
      </c>
      <c r="O5" s="42" t="s">
        <v>33</v>
      </c>
      <c r="P5" s="325" t="s">
        <v>31</v>
      </c>
      <c r="Q5" s="42" t="s">
        <v>32</v>
      </c>
      <c r="R5" s="42" t="s">
        <v>33</v>
      </c>
      <c r="S5" s="325" t="s">
        <v>31</v>
      </c>
      <c r="T5" s="543" t="s">
        <v>32</v>
      </c>
      <c r="U5" s="543" t="s">
        <v>33</v>
      </c>
      <c r="V5" s="325" t="s">
        <v>31</v>
      </c>
      <c r="W5" s="42" t="s">
        <v>32</v>
      </c>
      <c r="X5" s="42" t="s">
        <v>33</v>
      </c>
      <c r="Y5" s="325" t="s">
        <v>31</v>
      </c>
      <c r="Z5" s="42" t="s">
        <v>32</v>
      </c>
      <c r="AA5" s="42" t="s">
        <v>33</v>
      </c>
      <c r="AB5" s="325" t="s">
        <v>31</v>
      </c>
      <c r="AC5" s="42" t="s">
        <v>32</v>
      </c>
      <c r="AD5" s="42" t="s">
        <v>33</v>
      </c>
      <c r="AE5" s="325" t="s">
        <v>31</v>
      </c>
      <c r="AF5" s="42" t="s">
        <v>32</v>
      </c>
      <c r="AG5" s="42" t="s">
        <v>33</v>
      </c>
      <c r="AH5" s="325" t="s">
        <v>31</v>
      </c>
      <c r="AI5" s="42" t="s">
        <v>32</v>
      </c>
      <c r="AJ5" s="42" t="s">
        <v>33</v>
      </c>
      <c r="AK5" s="325" t="s">
        <v>31</v>
      </c>
      <c r="AL5" s="42" t="s">
        <v>32</v>
      </c>
      <c r="AM5" s="42" t="s">
        <v>33</v>
      </c>
      <c r="AN5" s="1054"/>
    </row>
    <row r="6" spans="2:63" ht="20.100000000000001" customHeight="1" x14ac:dyDescent="0.15">
      <c r="B6" s="1085" t="s">
        <v>811</v>
      </c>
      <c r="C6" s="1086"/>
      <c r="D6" s="43"/>
      <c r="E6" s="5"/>
      <c r="F6" s="5"/>
      <c r="G6" s="5"/>
      <c r="H6" s="5"/>
      <c r="I6" s="5"/>
      <c r="J6" s="5"/>
      <c r="K6" s="5"/>
      <c r="L6" s="5"/>
      <c r="M6" s="5"/>
      <c r="N6" s="5"/>
      <c r="O6" s="28"/>
      <c r="P6" s="28"/>
      <c r="Q6" s="5"/>
      <c r="R6" s="5"/>
      <c r="S6" s="5"/>
      <c r="T6" s="5"/>
      <c r="U6" s="5"/>
      <c r="V6" s="5"/>
      <c r="W6" s="5"/>
      <c r="X6" s="5"/>
      <c r="Y6" s="5"/>
      <c r="Z6" s="5"/>
      <c r="AA6" s="5"/>
      <c r="AB6" s="5"/>
      <c r="AC6" s="5"/>
      <c r="AD6" s="5"/>
      <c r="AE6" s="5"/>
      <c r="AF6" s="5"/>
      <c r="AG6" s="5"/>
      <c r="AH6" s="5"/>
      <c r="AI6" s="5"/>
      <c r="AJ6" s="5"/>
      <c r="AK6" s="5"/>
      <c r="AL6" s="5"/>
      <c r="AM6" s="5"/>
      <c r="AN6" s="44"/>
    </row>
    <row r="7" spans="2:63" ht="20.100000000000001" customHeight="1" x14ac:dyDescent="0.15">
      <c r="B7" s="1057"/>
      <c r="C7" s="1058"/>
      <c r="D7" s="43"/>
      <c r="E7" s="5"/>
      <c r="F7" s="5"/>
      <c r="G7" s="5"/>
      <c r="H7" s="5"/>
      <c r="I7" s="5"/>
      <c r="J7" s="5"/>
      <c r="K7" s="5"/>
      <c r="L7" s="5"/>
      <c r="N7" s="5"/>
      <c r="O7" s="5"/>
      <c r="P7" s="5"/>
      <c r="Q7" s="5"/>
      <c r="R7" s="5"/>
      <c r="S7" s="5"/>
      <c r="T7" s="5"/>
      <c r="U7" s="5"/>
      <c r="V7" s="5"/>
      <c r="W7" s="5"/>
      <c r="X7" s="5"/>
      <c r="Y7" s="5"/>
      <c r="Z7" s="5"/>
      <c r="AA7" s="5"/>
      <c r="AB7" s="5"/>
      <c r="AC7" s="5"/>
      <c r="AD7" s="5"/>
      <c r="AE7" s="5"/>
      <c r="AF7" s="5"/>
      <c r="AG7" s="5"/>
      <c r="AH7" s="5"/>
      <c r="AI7" s="5"/>
      <c r="AJ7" s="5"/>
      <c r="AK7" s="5"/>
      <c r="AL7" s="5"/>
      <c r="AM7" s="5"/>
      <c r="AN7" s="44"/>
    </row>
    <row r="8" spans="2:63" ht="20.100000000000001" customHeight="1" x14ac:dyDescent="0.15">
      <c r="B8" s="1051"/>
      <c r="C8" s="1052"/>
      <c r="D8" s="326"/>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8"/>
    </row>
    <row r="9" spans="2:63" ht="20.100000000000001" customHeight="1" x14ac:dyDescent="0.15">
      <c r="B9" s="1083" t="s">
        <v>376</v>
      </c>
      <c r="C9" s="1084"/>
      <c r="D9" s="189"/>
      <c r="E9" s="45"/>
      <c r="F9" s="45"/>
      <c r="G9" s="189"/>
      <c r="H9" s="45"/>
      <c r="I9" s="45"/>
      <c r="J9" s="189">
        <v>3</v>
      </c>
      <c r="K9" s="45">
        <v>3</v>
      </c>
      <c r="L9" s="45">
        <v>3</v>
      </c>
      <c r="M9" s="189"/>
      <c r="N9" s="45"/>
      <c r="O9" s="45"/>
      <c r="P9" s="189"/>
      <c r="Q9" s="45"/>
      <c r="R9" s="45"/>
      <c r="S9" s="189"/>
      <c r="T9" s="45"/>
      <c r="U9" s="45"/>
      <c r="V9" s="189"/>
      <c r="W9" s="45"/>
      <c r="X9" s="45"/>
      <c r="Y9" s="189"/>
      <c r="Z9" s="45"/>
      <c r="AA9" s="45"/>
      <c r="AB9" s="189"/>
      <c r="AC9" s="45"/>
      <c r="AD9" s="45"/>
      <c r="AE9" s="189"/>
      <c r="AF9" s="45"/>
      <c r="AG9" s="45"/>
      <c r="AH9" s="189"/>
      <c r="AI9" s="45"/>
      <c r="AJ9" s="45"/>
      <c r="AK9" s="189"/>
      <c r="AL9" s="45"/>
      <c r="AM9" s="45"/>
      <c r="AN9" s="46">
        <f>SUM(D9:AM9)</f>
        <v>9</v>
      </c>
    </row>
    <row r="10" spans="2:63" ht="20.100000000000001" customHeight="1" x14ac:dyDescent="0.15">
      <c r="B10" s="1083" t="s">
        <v>298</v>
      </c>
      <c r="C10" s="1084"/>
      <c r="D10" s="189"/>
      <c r="E10" s="45"/>
      <c r="F10" s="45"/>
      <c r="G10" s="189"/>
      <c r="H10" s="45"/>
      <c r="I10" s="45">
        <v>2</v>
      </c>
      <c r="J10" s="189"/>
      <c r="K10" s="45"/>
      <c r="L10" s="45">
        <v>2</v>
      </c>
      <c r="M10" s="189"/>
      <c r="N10" s="45"/>
      <c r="O10" s="45"/>
      <c r="P10" s="189"/>
      <c r="Q10" s="45"/>
      <c r="R10" s="45"/>
      <c r="S10" s="189">
        <v>2</v>
      </c>
      <c r="T10" s="45"/>
      <c r="U10" s="45"/>
      <c r="V10" s="189">
        <v>2</v>
      </c>
      <c r="W10" s="45"/>
      <c r="X10" s="45"/>
      <c r="Y10" s="189"/>
      <c r="Z10" s="45"/>
      <c r="AA10" s="45"/>
      <c r="AB10" s="189">
        <v>2</v>
      </c>
      <c r="AC10" s="45"/>
      <c r="AD10" s="45"/>
      <c r="AE10" s="189"/>
      <c r="AF10" s="45"/>
      <c r="AG10" s="45"/>
      <c r="AH10" s="189">
        <v>2</v>
      </c>
      <c r="AI10" s="45"/>
      <c r="AJ10" s="45"/>
      <c r="AK10" s="189"/>
      <c r="AL10" s="45"/>
      <c r="AM10" s="45"/>
      <c r="AN10" s="46">
        <f t="shared" ref="AN10:AN34" si="0">SUM(D10:AM10)</f>
        <v>12</v>
      </c>
    </row>
    <row r="11" spans="2:63" ht="20.100000000000001" customHeight="1" x14ac:dyDescent="0.15">
      <c r="B11" s="1083" t="s">
        <v>299</v>
      </c>
      <c r="C11" s="1084"/>
      <c r="D11" s="189"/>
      <c r="E11" s="45"/>
      <c r="F11" s="45"/>
      <c r="G11" s="189"/>
      <c r="H11" s="45"/>
      <c r="I11" s="45"/>
      <c r="J11" s="189"/>
      <c r="K11" s="45"/>
      <c r="L11" s="45">
        <v>2</v>
      </c>
      <c r="M11" s="189"/>
      <c r="N11" s="45"/>
      <c r="O11" s="45"/>
      <c r="P11" s="189"/>
      <c r="Q11" s="45">
        <v>2</v>
      </c>
      <c r="R11" s="45">
        <v>2</v>
      </c>
      <c r="S11" s="189"/>
      <c r="T11" s="45"/>
      <c r="U11" s="45">
        <v>2</v>
      </c>
      <c r="V11" s="189"/>
      <c r="W11" s="45">
        <v>2</v>
      </c>
      <c r="X11" s="45"/>
      <c r="Y11" s="189"/>
      <c r="Z11" s="45">
        <v>2</v>
      </c>
      <c r="AA11" s="45"/>
      <c r="AB11" s="189"/>
      <c r="AC11" s="45"/>
      <c r="AD11" s="45">
        <v>2</v>
      </c>
      <c r="AE11" s="189"/>
      <c r="AF11" s="45"/>
      <c r="AG11" s="45"/>
      <c r="AH11" s="189"/>
      <c r="AI11" s="45"/>
      <c r="AJ11" s="45"/>
      <c r="AK11" s="189"/>
      <c r="AL11" s="45"/>
      <c r="AM11" s="45"/>
      <c r="AN11" s="46">
        <f t="shared" si="0"/>
        <v>14</v>
      </c>
    </row>
    <row r="12" spans="2:63" ht="20.100000000000001" customHeight="1" x14ac:dyDescent="0.15">
      <c r="B12" s="1083" t="s">
        <v>377</v>
      </c>
      <c r="C12" s="1084"/>
      <c r="D12" s="189"/>
      <c r="E12" s="45"/>
      <c r="F12" s="45"/>
      <c r="G12" s="189"/>
      <c r="H12" s="45"/>
      <c r="I12" s="45"/>
      <c r="J12" s="189"/>
      <c r="K12" s="45"/>
      <c r="L12" s="45"/>
      <c r="M12" s="189"/>
      <c r="N12" s="45"/>
      <c r="O12" s="45"/>
      <c r="P12" s="189"/>
      <c r="Q12" s="45"/>
      <c r="R12" s="45"/>
      <c r="S12" s="189"/>
      <c r="T12" s="45"/>
      <c r="U12" s="45"/>
      <c r="V12" s="189">
        <v>2</v>
      </c>
      <c r="W12" s="45">
        <v>2</v>
      </c>
      <c r="X12" s="45">
        <v>4</v>
      </c>
      <c r="Y12" s="189"/>
      <c r="Z12" s="45"/>
      <c r="AA12" s="45"/>
      <c r="AB12" s="189">
        <v>4</v>
      </c>
      <c r="AC12" s="45"/>
      <c r="AD12" s="45"/>
      <c r="AE12" s="189"/>
      <c r="AF12" s="45"/>
      <c r="AG12" s="45"/>
      <c r="AH12" s="189"/>
      <c r="AI12" s="45"/>
      <c r="AJ12" s="45"/>
      <c r="AK12" s="189"/>
      <c r="AL12" s="45"/>
      <c r="AM12" s="45"/>
      <c r="AN12" s="46">
        <f t="shared" si="0"/>
        <v>12</v>
      </c>
    </row>
    <row r="13" spans="2:63" ht="20.100000000000001" customHeight="1" x14ac:dyDescent="0.15">
      <c r="B13" s="1083" t="s">
        <v>301</v>
      </c>
      <c r="C13" s="1084"/>
      <c r="D13" s="189"/>
      <c r="E13" s="45"/>
      <c r="F13" s="45"/>
      <c r="G13" s="189"/>
      <c r="H13" s="45"/>
      <c r="I13" s="45"/>
      <c r="J13" s="189"/>
      <c r="K13" s="45"/>
      <c r="L13" s="45"/>
      <c r="M13" s="189"/>
      <c r="N13" s="45"/>
      <c r="O13" s="45"/>
      <c r="P13" s="189"/>
      <c r="Q13" s="45"/>
      <c r="R13" s="45"/>
      <c r="S13" s="189"/>
      <c r="T13" s="45"/>
      <c r="U13" s="45"/>
      <c r="V13" s="189"/>
      <c r="W13" s="45"/>
      <c r="X13" s="45"/>
      <c r="Y13" s="189"/>
      <c r="Z13" s="45">
        <v>3</v>
      </c>
      <c r="AA13" s="45">
        <v>3</v>
      </c>
      <c r="AB13" s="189"/>
      <c r="AC13" s="45"/>
      <c r="AD13" s="45"/>
      <c r="AE13" s="189"/>
      <c r="AF13" s="45"/>
      <c r="AG13" s="45"/>
      <c r="AH13" s="189"/>
      <c r="AI13" s="45"/>
      <c r="AJ13" s="45"/>
      <c r="AK13" s="189"/>
      <c r="AL13" s="45"/>
      <c r="AM13" s="45"/>
      <c r="AN13" s="46">
        <f t="shared" si="0"/>
        <v>6</v>
      </c>
    </row>
    <row r="14" spans="2:63" ht="20.100000000000001" customHeight="1" x14ac:dyDescent="0.15">
      <c r="B14" s="1083" t="s">
        <v>302</v>
      </c>
      <c r="C14" s="1084"/>
      <c r="D14" s="189"/>
      <c r="E14" s="45"/>
      <c r="F14" s="45"/>
      <c r="G14" s="189"/>
      <c r="H14" s="45">
        <v>8</v>
      </c>
      <c r="I14" s="45"/>
      <c r="J14" s="189"/>
      <c r="K14" s="45">
        <v>4</v>
      </c>
      <c r="L14" s="45"/>
      <c r="M14" s="189"/>
      <c r="N14" s="45"/>
      <c r="O14" s="45"/>
      <c r="P14" s="189"/>
      <c r="Q14" s="45"/>
      <c r="R14" s="45"/>
      <c r="S14" s="189"/>
      <c r="T14" s="45"/>
      <c r="U14" s="45"/>
      <c r="V14" s="189"/>
      <c r="W14" s="45"/>
      <c r="X14" s="45"/>
      <c r="Y14" s="189"/>
      <c r="Z14" s="45"/>
      <c r="AA14" s="45"/>
      <c r="AB14" s="189"/>
      <c r="AC14" s="45"/>
      <c r="AD14" s="45"/>
      <c r="AE14" s="189"/>
      <c r="AF14" s="45"/>
      <c r="AG14" s="45"/>
      <c r="AH14" s="189"/>
      <c r="AI14" s="45"/>
      <c r="AJ14" s="45"/>
      <c r="AK14" s="189"/>
      <c r="AL14" s="45"/>
      <c r="AM14" s="45"/>
      <c r="AN14" s="46">
        <f t="shared" si="0"/>
        <v>12</v>
      </c>
    </row>
    <row r="15" spans="2:63" ht="20.100000000000001" customHeight="1" x14ac:dyDescent="0.15">
      <c r="B15" s="1083" t="s">
        <v>303</v>
      </c>
      <c r="C15" s="1084"/>
      <c r="D15" s="189"/>
      <c r="E15" s="45"/>
      <c r="F15" s="45"/>
      <c r="G15" s="189"/>
      <c r="H15" s="45"/>
      <c r="I15" s="45"/>
      <c r="J15" s="189"/>
      <c r="K15" s="45"/>
      <c r="L15" s="45"/>
      <c r="M15" s="189">
        <v>2</v>
      </c>
      <c r="N15" s="45"/>
      <c r="O15" s="45"/>
      <c r="P15" s="189">
        <v>2</v>
      </c>
      <c r="Q15" s="45"/>
      <c r="R15" s="45"/>
      <c r="S15" s="189"/>
      <c r="T15" s="45"/>
      <c r="U15" s="45"/>
      <c r="V15" s="189"/>
      <c r="W15" s="45">
        <v>2</v>
      </c>
      <c r="X15" s="45"/>
      <c r="Y15" s="189"/>
      <c r="Z15" s="45"/>
      <c r="AA15" s="45"/>
      <c r="AB15" s="189"/>
      <c r="AC15" s="45">
        <v>2</v>
      </c>
      <c r="AD15" s="45"/>
      <c r="AE15" s="189"/>
      <c r="AF15" s="45">
        <v>2</v>
      </c>
      <c r="AG15" s="45"/>
      <c r="AH15" s="189"/>
      <c r="AI15" s="45"/>
      <c r="AJ15" s="45"/>
      <c r="AK15" s="189"/>
      <c r="AL15" s="45"/>
      <c r="AM15" s="45"/>
      <c r="AN15" s="46">
        <f t="shared" si="0"/>
        <v>10</v>
      </c>
    </row>
    <row r="16" spans="2:63" ht="20.100000000000001" customHeight="1" x14ac:dyDescent="0.15">
      <c r="B16" s="1083" t="s">
        <v>304</v>
      </c>
      <c r="C16" s="1084"/>
      <c r="D16" s="189"/>
      <c r="E16" s="45"/>
      <c r="F16" s="45"/>
      <c r="G16" s="189"/>
      <c r="H16" s="45"/>
      <c r="I16" s="45"/>
      <c r="J16" s="189"/>
      <c r="K16" s="45"/>
      <c r="L16" s="45"/>
      <c r="M16" s="189">
        <v>5</v>
      </c>
      <c r="N16" s="45">
        <v>5</v>
      </c>
      <c r="O16" s="45">
        <v>5</v>
      </c>
      <c r="P16" s="189"/>
      <c r="Q16" s="45"/>
      <c r="R16" s="45"/>
      <c r="S16" s="189"/>
      <c r="T16" s="45"/>
      <c r="U16" s="45"/>
      <c r="V16" s="189"/>
      <c r="W16" s="45"/>
      <c r="X16" s="45"/>
      <c r="Y16" s="189"/>
      <c r="Z16" s="45"/>
      <c r="AA16" s="45"/>
      <c r="AB16" s="189"/>
      <c r="AC16" s="45"/>
      <c r="AD16" s="45"/>
      <c r="AE16" s="189">
        <v>5</v>
      </c>
      <c r="AF16" s="45"/>
      <c r="AG16" s="45">
        <v>5</v>
      </c>
      <c r="AH16" s="189"/>
      <c r="AI16" s="45">
        <v>5</v>
      </c>
      <c r="AJ16" s="45"/>
      <c r="AK16" s="189"/>
      <c r="AL16" s="45">
        <v>6</v>
      </c>
      <c r="AM16" s="45"/>
      <c r="AN16" s="46">
        <f t="shared" si="0"/>
        <v>36</v>
      </c>
    </row>
    <row r="17" spans="2:40" ht="20.100000000000001" customHeight="1" x14ac:dyDescent="0.15">
      <c r="B17" s="1083" t="s">
        <v>305</v>
      </c>
      <c r="C17" s="1084"/>
      <c r="D17" s="189"/>
      <c r="E17" s="45"/>
      <c r="F17" s="45"/>
      <c r="G17" s="189"/>
      <c r="H17" s="45"/>
      <c r="I17" s="45"/>
      <c r="J17" s="189"/>
      <c r="K17" s="45"/>
      <c r="L17" s="45"/>
      <c r="M17" s="189">
        <v>2</v>
      </c>
      <c r="N17" s="45">
        <v>2</v>
      </c>
      <c r="O17" s="45"/>
      <c r="P17" s="189"/>
      <c r="Q17" s="45"/>
      <c r="R17" s="45"/>
      <c r="S17" s="189"/>
      <c r="T17" s="45"/>
      <c r="U17" s="45"/>
      <c r="V17" s="189"/>
      <c r="W17" s="45"/>
      <c r="X17" s="45"/>
      <c r="Y17" s="189"/>
      <c r="Z17" s="45"/>
      <c r="AA17" s="45"/>
      <c r="AB17" s="189"/>
      <c r="AC17" s="45"/>
      <c r="AD17" s="45"/>
      <c r="AE17" s="189">
        <v>2</v>
      </c>
      <c r="AF17" s="45"/>
      <c r="AG17" s="45">
        <v>2</v>
      </c>
      <c r="AH17" s="189"/>
      <c r="AI17" s="45">
        <v>2</v>
      </c>
      <c r="AJ17" s="45"/>
      <c r="AK17" s="189">
        <v>2</v>
      </c>
      <c r="AL17" s="45">
        <v>2</v>
      </c>
      <c r="AM17" s="45"/>
      <c r="AN17" s="46">
        <f t="shared" si="0"/>
        <v>14</v>
      </c>
    </row>
    <row r="18" spans="2:40" ht="20.100000000000001" customHeight="1" x14ac:dyDescent="0.15">
      <c r="B18" s="1083" t="s">
        <v>106</v>
      </c>
      <c r="C18" s="1084"/>
      <c r="D18" s="189"/>
      <c r="E18" s="45"/>
      <c r="F18" s="45"/>
      <c r="G18" s="189"/>
      <c r="H18" s="45"/>
      <c r="I18" s="45"/>
      <c r="J18" s="189"/>
      <c r="K18" s="45"/>
      <c r="L18" s="45"/>
      <c r="M18" s="189"/>
      <c r="N18" s="45"/>
      <c r="O18" s="45">
        <v>1</v>
      </c>
      <c r="P18" s="189"/>
      <c r="Q18" s="45"/>
      <c r="R18" s="45"/>
      <c r="S18" s="189"/>
      <c r="T18" s="45"/>
      <c r="U18" s="45">
        <v>1</v>
      </c>
      <c r="V18" s="189"/>
      <c r="W18" s="45"/>
      <c r="X18" s="45">
        <v>1</v>
      </c>
      <c r="Y18" s="189"/>
      <c r="Z18" s="45"/>
      <c r="AA18" s="45">
        <v>1</v>
      </c>
      <c r="AB18" s="189"/>
      <c r="AC18" s="45"/>
      <c r="AD18" s="45"/>
      <c r="AE18" s="189"/>
      <c r="AF18" s="45">
        <v>1</v>
      </c>
      <c r="AG18" s="45"/>
      <c r="AH18" s="189"/>
      <c r="AI18" s="45"/>
      <c r="AJ18" s="45"/>
      <c r="AK18" s="189"/>
      <c r="AL18" s="45"/>
      <c r="AM18" s="45"/>
      <c r="AN18" s="46">
        <f t="shared" si="0"/>
        <v>5</v>
      </c>
    </row>
    <row r="19" spans="2:40" ht="20.100000000000001" customHeight="1" x14ac:dyDescent="0.15">
      <c r="B19" s="1083"/>
      <c r="C19" s="1084"/>
      <c r="D19" s="189"/>
      <c r="E19" s="45"/>
      <c r="F19" s="45"/>
      <c r="G19" s="189"/>
      <c r="H19" s="45"/>
      <c r="I19" s="45"/>
      <c r="J19" s="189"/>
      <c r="K19" s="45"/>
      <c r="L19" s="45"/>
      <c r="M19" s="189"/>
      <c r="N19" s="45"/>
      <c r="O19" s="45"/>
      <c r="P19" s="189"/>
      <c r="Q19" s="45"/>
      <c r="R19" s="45"/>
      <c r="S19" s="189"/>
      <c r="T19" s="45"/>
      <c r="U19" s="45"/>
      <c r="V19" s="189"/>
      <c r="W19" s="45"/>
      <c r="X19" s="45"/>
      <c r="Y19" s="189"/>
      <c r="Z19" s="45"/>
      <c r="AA19" s="45"/>
      <c r="AB19" s="189"/>
      <c r="AC19" s="45"/>
      <c r="AD19" s="45"/>
      <c r="AE19" s="189"/>
      <c r="AF19" s="45"/>
      <c r="AG19" s="45"/>
      <c r="AH19" s="189"/>
      <c r="AI19" s="45"/>
      <c r="AJ19" s="45"/>
      <c r="AK19" s="189"/>
      <c r="AL19" s="45"/>
      <c r="AM19" s="45"/>
      <c r="AN19" s="46">
        <f t="shared" si="0"/>
        <v>0</v>
      </c>
    </row>
    <row r="20" spans="2:40" ht="20.100000000000001" customHeight="1" x14ac:dyDescent="0.15">
      <c r="B20" s="1083"/>
      <c r="C20" s="1084"/>
      <c r="D20" s="189"/>
      <c r="E20" s="45"/>
      <c r="F20" s="45"/>
      <c r="G20" s="189"/>
      <c r="H20" s="45"/>
      <c r="I20" s="45"/>
      <c r="J20" s="189"/>
      <c r="K20" s="45"/>
      <c r="L20" s="45"/>
      <c r="M20" s="189"/>
      <c r="N20" s="45"/>
      <c r="O20" s="45"/>
      <c r="P20" s="189"/>
      <c r="Q20" s="45"/>
      <c r="R20" s="45"/>
      <c r="S20" s="189"/>
      <c r="T20" s="45"/>
      <c r="U20" s="45"/>
      <c r="V20" s="189"/>
      <c r="W20" s="45"/>
      <c r="X20" s="45"/>
      <c r="Y20" s="189"/>
      <c r="Z20" s="45"/>
      <c r="AA20" s="45"/>
      <c r="AB20" s="189"/>
      <c r="AC20" s="45"/>
      <c r="AD20" s="45"/>
      <c r="AE20" s="189"/>
      <c r="AF20" s="45"/>
      <c r="AG20" s="45"/>
      <c r="AH20" s="189"/>
      <c r="AI20" s="45"/>
      <c r="AJ20" s="45"/>
      <c r="AK20" s="189"/>
      <c r="AL20" s="45"/>
      <c r="AM20" s="45"/>
      <c r="AN20" s="46">
        <f t="shared" si="0"/>
        <v>0</v>
      </c>
    </row>
    <row r="21" spans="2:40" ht="20.100000000000001" customHeight="1" x14ac:dyDescent="0.15">
      <c r="B21" s="1083"/>
      <c r="C21" s="1084"/>
      <c r="D21" s="189"/>
      <c r="E21" s="45"/>
      <c r="F21" s="45"/>
      <c r="G21" s="189"/>
      <c r="H21" s="45"/>
      <c r="I21" s="45"/>
      <c r="J21" s="189"/>
      <c r="K21" s="45"/>
      <c r="L21" s="45"/>
      <c r="M21" s="189"/>
      <c r="N21" s="45"/>
      <c r="O21" s="45"/>
      <c r="P21" s="189"/>
      <c r="Q21" s="45"/>
      <c r="R21" s="45"/>
      <c r="S21" s="189"/>
      <c r="T21" s="45"/>
      <c r="U21" s="45"/>
      <c r="V21" s="189"/>
      <c r="W21" s="45"/>
      <c r="X21" s="45"/>
      <c r="Y21" s="189"/>
      <c r="Z21" s="45"/>
      <c r="AA21" s="45"/>
      <c r="AB21" s="189"/>
      <c r="AC21" s="45"/>
      <c r="AD21" s="45"/>
      <c r="AE21" s="189"/>
      <c r="AF21" s="45"/>
      <c r="AG21" s="45"/>
      <c r="AH21" s="189"/>
      <c r="AI21" s="45"/>
      <c r="AJ21" s="45"/>
      <c r="AK21" s="189"/>
      <c r="AL21" s="45"/>
      <c r="AM21" s="45"/>
      <c r="AN21" s="46">
        <f t="shared" si="0"/>
        <v>0</v>
      </c>
    </row>
    <row r="22" spans="2:40" ht="20.100000000000001" customHeight="1" x14ac:dyDescent="0.15">
      <c r="B22" s="1083"/>
      <c r="C22" s="1084"/>
      <c r="D22" s="189"/>
      <c r="E22" s="45"/>
      <c r="F22" s="45"/>
      <c r="G22" s="189"/>
      <c r="H22" s="45"/>
      <c r="I22" s="45"/>
      <c r="J22" s="189"/>
      <c r="K22" s="45"/>
      <c r="L22" s="45"/>
      <c r="M22" s="189"/>
      <c r="N22" s="45"/>
      <c r="O22" s="45"/>
      <c r="P22" s="189"/>
      <c r="Q22" s="45"/>
      <c r="R22" s="45"/>
      <c r="S22" s="189"/>
      <c r="T22" s="45"/>
      <c r="U22" s="45"/>
      <c r="V22" s="189"/>
      <c r="W22" s="45"/>
      <c r="X22" s="45"/>
      <c r="Y22" s="189"/>
      <c r="Z22" s="45"/>
      <c r="AA22" s="45"/>
      <c r="AB22" s="189"/>
      <c r="AC22" s="45"/>
      <c r="AD22" s="45"/>
      <c r="AE22" s="189"/>
      <c r="AF22" s="45"/>
      <c r="AG22" s="45"/>
      <c r="AH22" s="189"/>
      <c r="AI22" s="45"/>
      <c r="AJ22" s="45"/>
      <c r="AK22" s="189"/>
      <c r="AL22" s="45"/>
      <c r="AM22" s="45"/>
      <c r="AN22" s="46">
        <f t="shared" si="0"/>
        <v>0</v>
      </c>
    </row>
    <row r="23" spans="2:40" ht="20.100000000000001" customHeight="1" x14ac:dyDescent="0.15">
      <c r="B23" s="1083"/>
      <c r="C23" s="1084"/>
      <c r="D23" s="189"/>
      <c r="E23" s="45"/>
      <c r="F23" s="45"/>
      <c r="G23" s="189"/>
      <c r="H23" s="45"/>
      <c r="I23" s="45"/>
      <c r="J23" s="189"/>
      <c r="K23" s="45"/>
      <c r="L23" s="45"/>
      <c r="M23" s="189"/>
      <c r="N23" s="45"/>
      <c r="O23" s="45"/>
      <c r="P23" s="189"/>
      <c r="Q23" s="45"/>
      <c r="R23" s="45"/>
      <c r="S23" s="189"/>
      <c r="T23" s="45"/>
      <c r="U23" s="45"/>
      <c r="V23" s="189"/>
      <c r="W23" s="45"/>
      <c r="X23" s="45"/>
      <c r="Y23" s="189"/>
      <c r="Z23" s="45"/>
      <c r="AA23" s="45"/>
      <c r="AB23" s="189"/>
      <c r="AC23" s="45"/>
      <c r="AD23" s="45"/>
      <c r="AE23" s="189"/>
      <c r="AF23" s="45"/>
      <c r="AG23" s="45"/>
      <c r="AH23" s="189"/>
      <c r="AI23" s="45"/>
      <c r="AJ23" s="45"/>
      <c r="AK23" s="189"/>
      <c r="AL23" s="45"/>
      <c r="AM23" s="45"/>
      <c r="AN23" s="46">
        <f t="shared" si="0"/>
        <v>0</v>
      </c>
    </row>
    <row r="24" spans="2:40" ht="20.100000000000001" customHeight="1" x14ac:dyDescent="0.15">
      <c r="B24" s="1083"/>
      <c r="C24" s="1084"/>
      <c r="D24" s="189"/>
      <c r="E24" s="45"/>
      <c r="F24" s="45"/>
      <c r="G24" s="189"/>
      <c r="H24" s="45"/>
      <c r="I24" s="45"/>
      <c r="J24" s="189"/>
      <c r="K24" s="45"/>
      <c r="L24" s="45"/>
      <c r="M24" s="189"/>
      <c r="N24" s="45"/>
      <c r="O24" s="45"/>
      <c r="P24" s="189"/>
      <c r="Q24" s="45"/>
      <c r="R24" s="45"/>
      <c r="S24" s="189"/>
      <c r="T24" s="45"/>
      <c r="U24" s="45"/>
      <c r="V24" s="189"/>
      <c r="W24" s="45"/>
      <c r="X24" s="45"/>
      <c r="Y24" s="189"/>
      <c r="Z24" s="45"/>
      <c r="AA24" s="45"/>
      <c r="AB24" s="189"/>
      <c r="AC24" s="45"/>
      <c r="AD24" s="45"/>
      <c r="AE24" s="189"/>
      <c r="AF24" s="45"/>
      <c r="AG24" s="45"/>
      <c r="AH24" s="189"/>
      <c r="AI24" s="45"/>
      <c r="AJ24" s="45"/>
      <c r="AK24" s="189"/>
      <c r="AL24" s="45"/>
      <c r="AM24" s="45"/>
      <c r="AN24" s="46">
        <f t="shared" si="0"/>
        <v>0</v>
      </c>
    </row>
    <row r="25" spans="2:40" ht="20.100000000000001" customHeight="1" x14ac:dyDescent="0.15">
      <c r="B25" s="1083"/>
      <c r="C25" s="1084"/>
      <c r="D25" s="189"/>
      <c r="E25" s="45"/>
      <c r="F25" s="45"/>
      <c r="G25" s="189"/>
      <c r="H25" s="45"/>
      <c r="I25" s="45"/>
      <c r="J25" s="189"/>
      <c r="K25" s="45"/>
      <c r="L25" s="45"/>
      <c r="M25" s="189"/>
      <c r="N25" s="45"/>
      <c r="O25" s="45"/>
      <c r="P25" s="189"/>
      <c r="Q25" s="45"/>
      <c r="R25" s="45"/>
      <c r="S25" s="189"/>
      <c r="T25" s="45"/>
      <c r="U25" s="45"/>
      <c r="V25" s="189"/>
      <c r="W25" s="45"/>
      <c r="X25" s="45"/>
      <c r="Y25" s="189"/>
      <c r="Z25" s="45"/>
      <c r="AA25" s="45"/>
      <c r="AB25" s="189"/>
      <c r="AC25" s="45"/>
      <c r="AD25" s="45"/>
      <c r="AE25" s="189"/>
      <c r="AF25" s="45"/>
      <c r="AG25" s="45"/>
      <c r="AH25" s="189"/>
      <c r="AI25" s="45"/>
      <c r="AJ25" s="45"/>
      <c r="AK25" s="189"/>
      <c r="AL25" s="45"/>
      <c r="AM25" s="45"/>
      <c r="AN25" s="46">
        <f t="shared" si="0"/>
        <v>0</v>
      </c>
    </row>
    <row r="26" spans="2:40" ht="20.100000000000001" customHeight="1" x14ac:dyDescent="0.15">
      <c r="B26" s="1083"/>
      <c r="C26" s="1084"/>
      <c r="D26" s="189"/>
      <c r="E26" s="45"/>
      <c r="F26" s="45"/>
      <c r="G26" s="189"/>
      <c r="H26" s="45"/>
      <c r="I26" s="45"/>
      <c r="J26" s="189"/>
      <c r="K26" s="45"/>
      <c r="L26" s="45"/>
      <c r="M26" s="189"/>
      <c r="N26" s="45"/>
      <c r="O26" s="45"/>
      <c r="P26" s="189"/>
      <c r="Q26" s="45"/>
      <c r="R26" s="45"/>
      <c r="S26" s="189"/>
      <c r="T26" s="45"/>
      <c r="U26" s="45"/>
      <c r="V26" s="189"/>
      <c r="W26" s="45"/>
      <c r="X26" s="45"/>
      <c r="Y26" s="189"/>
      <c r="Z26" s="45"/>
      <c r="AA26" s="45"/>
      <c r="AB26" s="189"/>
      <c r="AC26" s="45"/>
      <c r="AD26" s="45"/>
      <c r="AE26" s="189"/>
      <c r="AF26" s="45"/>
      <c r="AG26" s="45"/>
      <c r="AH26" s="189"/>
      <c r="AI26" s="45"/>
      <c r="AJ26" s="45"/>
      <c r="AK26" s="189"/>
      <c r="AL26" s="45"/>
      <c r="AM26" s="45"/>
      <c r="AN26" s="46">
        <f t="shared" si="0"/>
        <v>0</v>
      </c>
    </row>
    <row r="27" spans="2:40" ht="20.100000000000001" customHeight="1" x14ac:dyDescent="0.15">
      <c r="B27" s="1083"/>
      <c r="C27" s="1084"/>
      <c r="D27" s="189"/>
      <c r="E27" s="45"/>
      <c r="F27" s="45"/>
      <c r="G27" s="189"/>
      <c r="H27" s="45"/>
      <c r="I27" s="45"/>
      <c r="J27" s="189"/>
      <c r="K27" s="45"/>
      <c r="L27" s="45"/>
      <c r="M27" s="189"/>
      <c r="N27" s="45"/>
      <c r="O27" s="45"/>
      <c r="P27" s="189"/>
      <c r="Q27" s="45"/>
      <c r="R27" s="45"/>
      <c r="S27" s="189"/>
      <c r="T27" s="45"/>
      <c r="U27" s="45"/>
      <c r="V27" s="189"/>
      <c r="W27" s="45"/>
      <c r="X27" s="45"/>
      <c r="Y27" s="189"/>
      <c r="Z27" s="45"/>
      <c r="AA27" s="45"/>
      <c r="AB27" s="189"/>
      <c r="AC27" s="45"/>
      <c r="AD27" s="45"/>
      <c r="AE27" s="189"/>
      <c r="AF27" s="45"/>
      <c r="AG27" s="45"/>
      <c r="AH27" s="189"/>
      <c r="AI27" s="45"/>
      <c r="AJ27" s="45"/>
      <c r="AK27" s="189"/>
      <c r="AL27" s="45"/>
      <c r="AM27" s="45"/>
      <c r="AN27" s="46">
        <f t="shared" si="0"/>
        <v>0</v>
      </c>
    </row>
    <row r="28" spans="2:40" ht="20.100000000000001" customHeight="1" x14ac:dyDescent="0.15">
      <c r="B28" s="1083"/>
      <c r="C28" s="1084"/>
      <c r="D28" s="189"/>
      <c r="E28" s="45"/>
      <c r="F28" s="45"/>
      <c r="G28" s="189"/>
      <c r="H28" s="45"/>
      <c r="I28" s="45"/>
      <c r="J28" s="189"/>
      <c r="K28" s="45"/>
      <c r="L28" s="45"/>
      <c r="M28" s="189"/>
      <c r="N28" s="45"/>
      <c r="O28" s="45"/>
      <c r="P28" s="189"/>
      <c r="Q28" s="45"/>
      <c r="R28" s="45"/>
      <c r="S28" s="189"/>
      <c r="T28" s="45"/>
      <c r="U28" s="45"/>
      <c r="V28" s="189"/>
      <c r="W28" s="45"/>
      <c r="X28" s="45"/>
      <c r="Y28" s="189"/>
      <c r="Z28" s="45"/>
      <c r="AA28" s="45"/>
      <c r="AB28" s="189"/>
      <c r="AC28" s="45"/>
      <c r="AD28" s="45"/>
      <c r="AE28" s="189"/>
      <c r="AF28" s="45"/>
      <c r="AG28" s="45"/>
      <c r="AH28" s="189"/>
      <c r="AI28" s="45"/>
      <c r="AJ28" s="45"/>
      <c r="AK28" s="189"/>
      <c r="AL28" s="45"/>
      <c r="AM28" s="45"/>
      <c r="AN28" s="46">
        <f t="shared" si="0"/>
        <v>0</v>
      </c>
    </row>
    <row r="29" spans="2:40" ht="20.100000000000001" customHeight="1" x14ac:dyDescent="0.15">
      <c r="B29" s="1083"/>
      <c r="C29" s="1084"/>
      <c r="D29" s="189"/>
      <c r="E29" s="45"/>
      <c r="F29" s="45"/>
      <c r="G29" s="189"/>
      <c r="H29" s="45"/>
      <c r="I29" s="45"/>
      <c r="J29" s="189"/>
      <c r="K29" s="45"/>
      <c r="L29" s="45"/>
      <c r="M29" s="189"/>
      <c r="N29" s="45"/>
      <c r="O29" s="45"/>
      <c r="P29" s="189"/>
      <c r="Q29" s="45"/>
      <c r="R29" s="45"/>
      <c r="S29" s="189"/>
      <c r="T29" s="45"/>
      <c r="U29" s="45"/>
      <c r="V29" s="189"/>
      <c r="W29" s="45"/>
      <c r="X29" s="45"/>
      <c r="Y29" s="189"/>
      <c r="Z29" s="45"/>
      <c r="AA29" s="45"/>
      <c r="AB29" s="189"/>
      <c r="AC29" s="45"/>
      <c r="AD29" s="45"/>
      <c r="AE29" s="189"/>
      <c r="AF29" s="45"/>
      <c r="AG29" s="45"/>
      <c r="AH29" s="189"/>
      <c r="AI29" s="45"/>
      <c r="AJ29" s="45"/>
      <c r="AK29" s="189"/>
      <c r="AL29" s="45"/>
      <c r="AM29" s="45"/>
      <c r="AN29" s="46">
        <f t="shared" si="0"/>
        <v>0</v>
      </c>
    </row>
    <row r="30" spans="2:40" ht="20.100000000000001" customHeight="1" x14ac:dyDescent="0.15">
      <c r="B30" s="1083"/>
      <c r="C30" s="1084"/>
      <c r="D30" s="189"/>
      <c r="E30" s="45"/>
      <c r="F30" s="45"/>
      <c r="G30" s="189"/>
      <c r="H30" s="45"/>
      <c r="I30" s="45"/>
      <c r="J30" s="189"/>
      <c r="K30" s="45"/>
      <c r="L30" s="45"/>
      <c r="M30" s="189"/>
      <c r="N30" s="45"/>
      <c r="O30" s="45"/>
      <c r="P30" s="189"/>
      <c r="Q30" s="45"/>
      <c r="R30" s="45"/>
      <c r="S30" s="189"/>
      <c r="T30" s="45"/>
      <c r="U30" s="45"/>
      <c r="V30" s="189"/>
      <c r="W30" s="45"/>
      <c r="X30" s="45"/>
      <c r="Y30" s="189"/>
      <c r="Z30" s="45"/>
      <c r="AA30" s="45"/>
      <c r="AB30" s="189"/>
      <c r="AC30" s="45"/>
      <c r="AD30" s="45"/>
      <c r="AE30" s="189"/>
      <c r="AF30" s="45"/>
      <c r="AG30" s="45"/>
      <c r="AH30" s="189"/>
      <c r="AI30" s="45"/>
      <c r="AJ30" s="45"/>
      <c r="AK30" s="189"/>
      <c r="AL30" s="45"/>
      <c r="AM30" s="45"/>
      <c r="AN30" s="46">
        <f t="shared" si="0"/>
        <v>0</v>
      </c>
    </row>
    <row r="31" spans="2:40" ht="20.100000000000001" customHeight="1" x14ac:dyDescent="0.15">
      <c r="B31" s="1083"/>
      <c r="C31" s="1084"/>
      <c r="D31" s="189"/>
      <c r="E31" s="45"/>
      <c r="F31" s="45"/>
      <c r="G31" s="189"/>
      <c r="H31" s="45"/>
      <c r="I31" s="45"/>
      <c r="J31" s="189"/>
      <c r="K31" s="45"/>
      <c r="L31" s="45"/>
      <c r="M31" s="189"/>
      <c r="N31" s="45"/>
      <c r="O31" s="45"/>
      <c r="P31" s="189"/>
      <c r="Q31" s="45"/>
      <c r="R31" s="45"/>
      <c r="S31" s="189"/>
      <c r="T31" s="45"/>
      <c r="U31" s="45"/>
      <c r="V31" s="189"/>
      <c r="W31" s="45"/>
      <c r="X31" s="45"/>
      <c r="Y31" s="189"/>
      <c r="Z31" s="45"/>
      <c r="AA31" s="45"/>
      <c r="AB31" s="189"/>
      <c r="AC31" s="45"/>
      <c r="AD31" s="45"/>
      <c r="AE31" s="189"/>
      <c r="AF31" s="45"/>
      <c r="AG31" s="45"/>
      <c r="AH31" s="189"/>
      <c r="AI31" s="45"/>
      <c r="AJ31" s="45"/>
      <c r="AK31" s="189"/>
      <c r="AL31" s="45"/>
      <c r="AM31" s="45"/>
      <c r="AN31" s="46">
        <f t="shared" si="0"/>
        <v>0</v>
      </c>
    </row>
    <row r="32" spans="2:40" ht="20.100000000000001" customHeight="1" x14ac:dyDescent="0.15">
      <c r="B32" s="1083"/>
      <c r="C32" s="1084"/>
      <c r="D32" s="189"/>
      <c r="E32" s="45"/>
      <c r="F32" s="45"/>
      <c r="G32" s="189"/>
      <c r="H32" s="45"/>
      <c r="I32" s="45"/>
      <c r="J32" s="189"/>
      <c r="K32" s="45"/>
      <c r="L32" s="45"/>
      <c r="M32" s="189"/>
      <c r="N32" s="45"/>
      <c r="O32" s="45"/>
      <c r="P32" s="189"/>
      <c r="Q32" s="45"/>
      <c r="R32" s="45"/>
      <c r="S32" s="189"/>
      <c r="T32" s="45"/>
      <c r="U32" s="45"/>
      <c r="V32" s="189"/>
      <c r="W32" s="45"/>
      <c r="X32" s="45"/>
      <c r="Y32" s="189"/>
      <c r="Z32" s="45"/>
      <c r="AA32" s="45"/>
      <c r="AB32" s="189"/>
      <c r="AC32" s="45"/>
      <c r="AD32" s="45"/>
      <c r="AE32" s="189"/>
      <c r="AF32" s="45"/>
      <c r="AG32" s="45"/>
      <c r="AH32" s="189"/>
      <c r="AI32" s="45"/>
      <c r="AJ32" s="45"/>
      <c r="AK32" s="189"/>
      <c r="AL32" s="45"/>
      <c r="AM32" s="45"/>
      <c r="AN32" s="46">
        <f t="shared" si="0"/>
        <v>0</v>
      </c>
    </row>
    <row r="33" spans="2:40" ht="20.100000000000001" customHeight="1" x14ac:dyDescent="0.15">
      <c r="B33" s="1083"/>
      <c r="C33" s="1084"/>
      <c r="D33" s="189"/>
      <c r="E33" s="45"/>
      <c r="F33" s="45"/>
      <c r="G33" s="189"/>
      <c r="H33" s="45"/>
      <c r="I33" s="45"/>
      <c r="J33" s="189"/>
      <c r="K33" s="45"/>
      <c r="L33" s="45"/>
      <c r="M33" s="189"/>
      <c r="N33" s="45"/>
      <c r="O33" s="45"/>
      <c r="P33" s="189"/>
      <c r="Q33" s="45"/>
      <c r="R33" s="45"/>
      <c r="S33" s="189"/>
      <c r="T33" s="45"/>
      <c r="U33" s="45"/>
      <c r="V33" s="189"/>
      <c r="W33" s="45"/>
      <c r="X33" s="45"/>
      <c r="Y33" s="189"/>
      <c r="Z33" s="45"/>
      <c r="AA33" s="45"/>
      <c r="AB33" s="189"/>
      <c r="AC33" s="45"/>
      <c r="AD33" s="45"/>
      <c r="AE33" s="189"/>
      <c r="AF33" s="45"/>
      <c r="AG33" s="45"/>
      <c r="AH33" s="189"/>
      <c r="AI33" s="45"/>
      <c r="AJ33" s="45"/>
      <c r="AK33" s="189"/>
      <c r="AL33" s="45"/>
      <c r="AM33" s="45"/>
      <c r="AN33" s="46">
        <f t="shared" si="0"/>
        <v>0</v>
      </c>
    </row>
    <row r="34" spans="2:40" ht="20.100000000000001" customHeight="1" x14ac:dyDescent="0.15">
      <c r="B34" s="1087" t="s">
        <v>812</v>
      </c>
      <c r="C34" s="1088"/>
      <c r="D34" s="189">
        <f t="shared" ref="D34:AM34" si="1">SUM(D9:D33)</f>
        <v>0</v>
      </c>
      <c r="E34" s="568">
        <f t="shared" si="1"/>
        <v>0</v>
      </c>
      <c r="F34" s="335">
        <f t="shared" si="1"/>
        <v>0</v>
      </c>
      <c r="G34" s="189">
        <f t="shared" si="1"/>
        <v>0</v>
      </c>
      <c r="H34" s="568">
        <f t="shared" si="1"/>
        <v>8</v>
      </c>
      <c r="I34" s="335">
        <f t="shared" si="1"/>
        <v>2</v>
      </c>
      <c r="J34" s="189">
        <f t="shared" si="1"/>
        <v>3</v>
      </c>
      <c r="K34" s="568">
        <f t="shared" si="1"/>
        <v>7</v>
      </c>
      <c r="L34" s="335">
        <f t="shared" si="1"/>
        <v>7</v>
      </c>
      <c r="M34" s="189">
        <f t="shared" si="1"/>
        <v>9</v>
      </c>
      <c r="N34" s="568">
        <f t="shared" si="1"/>
        <v>7</v>
      </c>
      <c r="O34" s="335">
        <f t="shared" si="1"/>
        <v>6</v>
      </c>
      <c r="P34" s="189">
        <f t="shared" si="1"/>
        <v>2</v>
      </c>
      <c r="Q34" s="568">
        <f t="shared" si="1"/>
        <v>2</v>
      </c>
      <c r="R34" s="335">
        <f t="shared" si="1"/>
        <v>2</v>
      </c>
      <c r="S34" s="189">
        <f t="shared" si="1"/>
        <v>2</v>
      </c>
      <c r="T34" s="568">
        <f t="shared" si="1"/>
        <v>0</v>
      </c>
      <c r="U34" s="335">
        <f t="shared" si="1"/>
        <v>3</v>
      </c>
      <c r="V34" s="189">
        <f t="shared" si="1"/>
        <v>4</v>
      </c>
      <c r="W34" s="568">
        <f t="shared" si="1"/>
        <v>6</v>
      </c>
      <c r="X34" s="335">
        <f t="shared" si="1"/>
        <v>5</v>
      </c>
      <c r="Y34" s="189">
        <f t="shared" si="1"/>
        <v>0</v>
      </c>
      <c r="Z34" s="568">
        <f t="shared" si="1"/>
        <v>5</v>
      </c>
      <c r="AA34" s="335">
        <f t="shared" si="1"/>
        <v>4</v>
      </c>
      <c r="AB34" s="189">
        <f t="shared" si="1"/>
        <v>6</v>
      </c>
      <c r="AC34" s="568">
        <f t="shared" si="1"/>
        <v>2</v>
      </c>
      <c r="AD34" s="335">
        <f t="shared" si="1"/>
        <v>2</v>
      </c>
      <c r="AE34" s="189">
        <f t="shared" si="1"/>
        <v>7</v>
      </c>
      <c r="AF34" s="568">
        <f t="shared" si="1"/>
        <v>3</v>
      </c>
      <c r="AG34" s="335">
        <f t="shared" si="1"/>
        <v>7</v>
      </c>
      <c r="AH34" s="189">
        <f t="shared" si="1"/>
        <v>2</v>
      </c>
      <c r="AI34" s="568">
        <f t="shared" si="1"/>
        <v>7</v>
      </c>
      <c r="AJ34" s="335">
        <f t="shared" si="1"/>
        <v>0</v>
      </c>
      <c r="AK34" s="189">
        <f t="shared" si="1"/>
        <v>2</v>
      </c>
      <c r="AL34" s="568">
        <f t="shared" si="1"/>
        <v>8</v>
      </c>
      <c r="AM34" s="335">
        <f t="shared" si="1"/>
        <v>0</v>
      </c>
      <c r="AN34" s="46">
        <f t="shared" si="0"/>
        <v>130</v>
      </c>
    </row>
    <row r="35" spans="2:40" ht="20.100000000000001" customHeight="1" thickBot="1" x14ac:dyDescent="0.2">
      <c r="B35" s="1089" t="s">
        <v>813</v>
      </c>
      <c r="C35" s="1090"/>
      <c r="D35" s="48"/>
      <c r="E35" s="49">
        <f>SUM(D34:F34)</f>
        <v>0</v>
      </c>
      <c r="F35" s="49"/>
      <c r="G35" s="48"/>
      <c r="H35" s="49">
        <f>SUM(G34:I34)</f>
        <v>10</v>
      </c>
      <c r="I35" s="49"/>
      <c r="J35" s="48"/>
      <c r="K35" s="49">
        <f>SUM(J34:L34)</f>
        <v>17</v>
      </c>
      <c r="L35" s="49"/>
      <c r="M35" s="48"/>
      <c r="N35" s="49">
        <f>SUM(M34:O34)</f>
        <v>22</v>
      </c>
      <c r="O35" s="49"/>
      <c r="P35" s="48"/>
      <c r="Q35" s="49">
        <f>SUM(P34:R34)</f>
        <v>6</v>
      </c>
      <c r="R35" s="49"/>
      <c r="S35" s="48"/>
      <c r="T35" s="49">
        <f>SUM(S34:U34)</f>
        <v>5</v>
      </c>
      <c r="U35" s="49"/>
      <c r="V35" s="48"/>
      <c r="W35" s="49">
        <f>SUM(V34:X34)</f>
        <v>15</v>
      </c>
      <c r="X35" s="49"/>
      <c r="Y35" s="48"/>
      <c r="Z35" s="49">
        <f>SUM(Y34:AA34)</f>
        <v>9</v>
      </c>
      <c r="AA35" s="49"/>
      <c r="AB35" s="48"/>
      <c r="AC35" s="49">
        <f>SUM(AB34:AD34)</f>
        <v>10</v>
      </c>
      <c r="AD35" s="49"/>
      <c r="AE35" s="48"/>
      <c r="AF35" s="49">
        <f>SUM(AE34:AG34)</f>
        <v>17</v>
      </c>
      <c r="AG35" s="49"/>
      <c r="AH35" s="48"/>
      <c r="AI35" s="49">
        <f>SUM(AH34:AJ34)</f>
        <v>9</v>
      </c>
      <c r="AJ35" s="49"/>
      <c r="AK35" s="48"/>
      <c r="AL35" s="49">
        <f>SUM(AK34:AM34)</f>
        <v>10</v>
      </c>
      <c r="AM35" s="49"/>
      <c r="AN35" s="50">
        <f>SUM(AN9:AN33)</f>
        <v>130</v>
      </c>
    </row>
    <row r="36" spans="2:40" ht="9.9499999999999993" customHeight="1" x14ac:dyDescent="0.15"/>
    <row r="37" spans="2:40" ht="24.95" customHeight="1" x14ac:dyDescent="0.15">
      <c r="B37" s="2" t="s">
        <v>167</v>
      </c>
    </row>
    <row r="38" spans="2:40" ht="9.9499999999999993" customHeight="1" thickBot="1" x14ac:dyDescent="0.2"/>
    <row r="39" spans="2:40" ht="20.100000000000001" customHeight="1" thickBot="1" x14ac:dyDescent="0.2">
      <c r="B39" s="1" t="s">
        <v>164</v>
      </c>
      <c r="C39" s="558" t="e">
        <f>'４　経営収支'!#REF!</f>
        <v>#REF!</v>
      </c>
      <c r="D39" s="1" t="s">
        <v>814</v>
      </c>
    </row>
    <row r="40" spans="2:40" ht="9.9499999999999993" customHeight="1" thickBot="1" x14ac:dyDescent="0.2"/>
    <row r="41" spans="2:40" ht="20.100000000000001" customHeight="1" x14ac:dyDescent="0.15">
      <c r="B41" s="1081" t="s">
        <v>815</v>
      </c>
      <c r="C41" s="1082"/>
      <c r="D41" s="1077">
        <v>1</v>
      </c>
      <c r="E41" s="1078"/>
      <c r="F41" s="1079"/>
      <c r="G41" s="1077">
        <v>2</v>
      </c>
      <c r="H41" s="1078"/>
      <c r="I41" s="1079"/>
      <c r="J41" s="1077">
        <v>3</v>
      </c>
      <c r="K41" s="1078"/>
      <c r="L41" s="1079"/>
      <c r="M41" s="1077">
        <v>4</v>
      </c>
      <c r="N41" s="1078"/>
      <c r="O41" s="1079"/>
      <c r="P41" s="1077">
        <v>5</v>
      </c>
      <c r="Q41" s="1078"/>
      <c r="R41" s="1079"/>
      <c r="S41" s="1077">
        <v>6</v>
      </c>
      <c r="T41" s="1078"/>
      <c r="U41" s="1079"/>
      <c r="V41" s="1077">
        <v>7</v>
      </c>
      <c r="W41" s="1078"/>
      <c r="X41" s="1079"/>
      <c r="Y41" s="1077">
        <v>8</v>
      </c>
      <c r="Z41" s="1078"/>
      <c r="AA41" s="1079"/>
      <c r="AB41" s="1077">
        <v>9</v>
      </c>
      <c r="AC41" s="1078"/>
      <c r="AD41" s="1079"/>
      <c r="AE41" s="1077">
        <v>10</v>
      </c>
      <c r="AF41" s="1078"/>
      <c r="AG41" s="1079"/>
      <c r="AH41" s="1077">
        <v>11</v>
      </c>
      <c r="AI41" s="1078"/>
      <c r="AJ41" s="1079"/>
      <c r="AK41" s="1077">
        <v>12</v>
      </c>
      <c r="AL41" s="1078"/>
      <c r="AM41" s="1079"/>
      <c r="AN41" s="1080" t="s">
        <v>30</v>
      </c>
    </row>
    <row r="42" spans="2:40" ht="20.100000000000001" customHeight="1" x14ac:dyDescent="0.15">
      <c r="B42" s="1051"/>
      <c r="C42" s="1052"/>
      <c r="D42" s="325" t="s">
        <v>31</v>
      </c>
      <c r="E42" s="567" t="s">
        <v>32</v>
      </c>
      <c r="F42" s="42" t="s">
        <v>33</v>
      </c>
      <c r="G42" s="325" t="s">
        <v>31</v>
      </c>
      <c r="H42" s="42" t="s">
        <v>32</v>
      </c>
      <c r="I42" s="42" t="s">
        <v>33</v>
      </c>
      <c r="J42" s="325" t="s">
        <v>31</v>
      </c>
      <c r="K42" s="42" t="s">
        <v>32</v>
      </c>
      <c r="L42" s="42" t="s">
        <v>33</v>
      </c>
      <c r="M42" s="325" t="s">
        <v>31</v>
      </c>
      <c r="N42" s="42" t="s">
        <v>32</v>
      </c>
      <c r="O42" s="42" t="s">
        <v>33</v>
      </c>
      <c r="P42" s="325" t="s">
        <v>31</v>
      </c>
      <c r="Q42" s="42" t="s">
        <v>32</v>
      </c>
      <c r="R42" s="42" t="s">
        <v>33</v>
      </c>
      <c r="S42" s="325" t="s">
        <v>31</v>
      </c>
      <c r="T42" s="543" t="s">
        <v>32</v>
      </c>
      <c r="U42" s="543" t="s">
        <v>33</v>
      </c>
      <c r="V42" s="325" t="s">
        <v>31</v>
      </c>
      <c r="W42" s="42" t="s">
        <v>32</v>
      </c>
      <c r="X42" s="42" t="s">
        <v>33</v>
      </c>
      <c r="Y42" s="325" t="s">
        <v>31</v>
      </c>
      <c r="Z42" s="42" t="s">
        <v>32</v>
      </c>
      <c r="AA42" s="42" t="s">
        <v>33</v>
      </c>
      <c r="AB42" s="325" t="s">
        <v>31</v>
      </c>
      <c r="AC42" s="42" t="s">
        <v>32</v>
      </c>
      <c r="AD42" s="42" t="s">
        <v>33</v>
      </c>
      <c r="AE42" s="325" t="s">
        <v>31</v>
      </c>
      <c r="AF42" s="42" t="s">
        <v>32</v>
      </c>
      <c r="AG42" s="42" t="s">
        <v>33</v>
      </c>
      <c r="AH42" s="325" t="s">
        <v>31</v>
      </c>
      <c r="AI42" s="42" t="s">
        <v>32</v>
      </c>
      <c r="AJ42" s="42" t="s">
        <v>33</v>
      </c>
      <c r="AK42" s="325" t="s">
        <v>31</v>
      </c>
      <c r="AL42" s="42" t="s">
        <v>32</v>
      </c>
      <c r="AM42" s="42" t="s">
        <v>33</v>
      </c>
      <c r="AN42" s="1054"/>
    </row>
    <row r="43" spans="2:40" ht="20.100000000000001" customHeight="1" x14ac:dyDescent="0.15">
      <c r="B43" s="1063" t="s">
        <v>816</v>
      </c>
      <c r="C43" s="1052"/>
      <c r="D43" s="189" t="e">
        <f>D34*$C$39/10</f>
        <v>#REF!</v>
      </c>
      <c r="E43" s="568" t="e">
        <f t="shared" ref="E43:AM43" si="2">E34*$C$39/10</f>
        <v>#REF!</v>
      </c>
      <c r="F43" s="335" t="e">
        <f t="shared" si="2"/>
        <v>#REF!</v>
      </c>
      <c r="G43" s="189" t="e">
        <f t="shared" si="2"/>
        <v>#REF!</v>
      </c>
      <c r="H43" s="568" t="e">
        <f t="shared" si="2"/>
        <v>#REF!</v>
      </c>
      <c r="I43" s="335" t="e">
        <f t="shared" si="2"/>
        <v>#REF!</v>
      </c>
      <c r="J43" s="189" t="e">
        <f t="shared" si="2"/>
        <v>#REF!</v>
      </c>
      <c r="K43" s="568" t="e">
        <f t="shared" si="2"/>
        <v>#REF!</v>
      </c>
      <c r="L43" s="335" t="e">
        <f t="shared" si="2"/>
        <v>#REF!</v>
      </c>
      <c r="M43" s="189" t="e">
        <f t="shared" si="2"/>
        <v>#REF!</v>
      </c>
      <c r="N43" s="568" t="e">
        <f t="shared" si="2"/>
        <v>#REF!</v>
      </c>
      <c r="O43" s="335" t="e">
        <f t="shared" si="2"/>
        <v>#REF!</v>
      </c>
      <c r="P43" s="189" t="e">
        <f t="shared" si="2"/>
        <v>#REF!</v>
      </c>
      <c r="Q43" s="568" t="e">
        <f t="shared" si="2"/>
        <v>#REF!</v>
      </c>
      <c r="R43" s="335" t="e">
        <f t="shared" si="2"/>
        <v>#REF!</v>
      </c>
      <c r="S43" s="189" t="e">
        <f t="shared" si="2"/>
        <v>#REF!</v>
      </c>
      <c r="T43" s="568" t="e">
        <f t="shared" si="2"/>
        <v>#REF!</v>
      </c>
      <c r="U43" s="335" t="e">
        <f t="shared" si="2"/>
        <v>#REF!</v>
      </c>
      <c r="V43" s="189" t="e">
        <f t="shared" si="2"/>
        <v>#REF!</v>
      </c>
      <c r="W43" s="568" t="e">
        <f t="shared" si="2"/>
        <v>#REF!</v>
      </c>
      <c r="X43" s="335" t="e">
        <f t="shared" si="2"/>
        <v>#REF!</v>
      </c>
      <c r="Y43" s="189" t="e">
        <f t="shared" si="2"/>
        <v>#REF!</v>
      </c>
      <c r="Z43" s="568" t="e">
        <f t="shared" si="2"/>
        <v>#REF!</v>
      </c>
      <c r="AA43" s="335" t="e">
        <f t="shared" si="2"/>
        <v>#REF!</v>
      </c>
      <c r="AB43" s="189" t="e">
        <f t="shared" si="2"/>
        <v>#REF!</v>
      </c>
      <c r="AC43" s="568" t="e">
        <f t="shared" si="2"/>
        <v>#REF!</v>
      </c>
      <c r="AD43" s="335" t="e">
        <f t="shared" si="2"/>
        <v>#REF!</v>
      </c>
      <c r="AE43" s="189" t="e">
        <f t="shared" si="2"/>
        <v>#REF!</v>
      </c>
      <c r="AF43" s="568" t="e">
        <f t="shared" si="2"/>
        <v>#REF!</v>
      </c>
      <c r="AG43" s="335" t="e">
        <f t="shared" si="2"/>
        <v>#REF!</v>
      </c>
      <c r="AH43" s="189" t="e">
        <f t="shared" si="2"/>
        <v>#REF!</v>
      </c>
      <c r="AI43" s="568" t="e">
        <f t="shared" si="2"/>
        <v>#REF!</v>
      </c>
      <c r="AJ43" s="335" t="e">
        <f t="shared" si="2"/>
        <v>#REF!</v>
      </c>
      <c r="AK43" s="189" t="e">
        <f t="shared" si="2"/>
        <v>#REF!</v>
      </c>
      <c r="AL43" s="568" t="e">
        <f t="shared" si="2"/>
        <v>#REF!</v>
      </c>
      <c r="AM43" s="335" t="e">
        <f t="shared" si="2"/>
        <v>#REF!</v>
      </c>
      <c r="AN43" s="46" t="e">
        <f t="shared" ref="AN43:AN47" si="3">SUM(D43:AM43)</f>
        <v>#REF!</v>
      </c>
    </row>
    <row r="44" spans="2:40" ht="20.100000000000001" customHeight="1" thickBot="1" x14ac:dyDescent="0.2">
      <c r="B44" s="1085" t="s">
        <v>813</v>
      </c>
      <c r="C44" s="1086"/>
      <c r="D44" s="183"/>
      <c r="E44" s="180" t="e">
        <f>SUM(D43:F43)</f>
        <v>#REF!</v>
      </c>
      <c r="F44" s="180"/>
      <c r="G44" s="183"/>
      <c r="H44" s="180" t="e">
        <f>SUM(G43:I43)</f>
        <v>#REF!</v>
      </c>
      <c r="I44" s="180"/>
      <c r="J44" s="183"/>
      <c r="K44" s="180" t="e">
        <f>SUM(J43:L43)</f>
        <v>#REF!</v>
      </c>
      <c r="L44" s="180"/>
      <c r="M44" s="183"/>
      <c r="N44" s="180" t="e">
        <f>SUM(M43:O43)</f>
        <v>#REF!</v>
      </c>
      <c r="O44" s="180"/>
      <c r="P44" s="183"/>
      <c r="Q44" s="180" t="e">
        <f>SUM(P43:R43)</f>
        <v>#REF!</v>
      </c>
      <c r="R44" s="180"/>
      <c r="S44" s="183"/>
      <c r="T44" s="180" t="e">
        <f>SUM(S43:U43)</f>
        <v>#REF!</v>
      </c>
      <c r="U44" s="180"/>
      <c r="V44" s="183"/>
      <c r="W44" s="180" t="e">
        <f>SUM(V43:X43)</f>
        <v>#REF!</v>
      </c>
      <c r="X44" s="180"/>
      <c r="Y44" s="183"/>
      <c r="Z44" s="180" t="e">
        <f>SUM(Y43:AA43)</f>
        <v>#REF!</v>
      </c>
      <c r="AA44" s="180"/>
      <c r="AB44" s="183"/>
      <c r="AC44" s="180" t="e">
        <f>SUM(AB43:AD43)</f>
        <v>#REF!</v>
      </c>
      <c r="AD44" s="180"/>
      <c r="AE44" s="183"/>
      <c r="AF44" s="180" t="e">
        <f>SUM(AE43:AG43)</f>
        <v>#REF!</v>
      </c>
      <c r="AG44" s="180"/>
      <c r="AH44" s="183"/>
      <c r="AI44" s="180" t="e">
        <f>SUM(AH43:AJ43)</f>
        <v>#REF!</v>
      </c>
      <c r="AJ44" s="180"/>
      <c r="AK44" s="183"/>
      <c r="AL44" s="180" t="e">
        <f>SUM(AK43:AM43)</f>
        <v>#REF!</v>
      </c>
      <c r="AM44" s="180"/>
      <c r="AN44" s="184" t="e">
        <f t="shared" si="3"/>
        <v>#REF!</v>
      </c>
    </row>
    <row r="45" spans="2:40" ht="20.100000000000001" customHeight="1" thickTop="1" x14ac:dyDescent="0.15">
      <c r="B45" s="1064" t="s">
        <v>170</v>
      </c>
      <c r="C45" s="185" t="s">
        <v>817</v>
      </c>
      <c r="D45" s="186">
        <v>60</v>
      </c>
      <c r="E45" s="187">
        <v>60</v>
      </c>
      <c r="F45" s="187">
        <v>60</v>
      </c>
      <c r="G45" s="186">
        <v>60</v>
      </c>
      <c r="H45" s="187">
        <v>60</v>
      </c>
      <c r="I45" s="187">
        <v>60</v>
      </c>
      <c r="J45" s="186">
        <v>60</v>
      </c>
      <c r="K45" s="187">
        <v>60</v>
      </c>
      <c r="L45" s="187">
        <v>60</v>
      </c>
      <c r="M45" s="186">
        <v>60</v>
      </c>
      <c r="N45" s="187">
        <v>60</v>
      </c>
      <c r="O45" s="187">
        <v>60</v>
      </c>
      <c r="P45" s="186">
        <v>60</v>
      </c>
      <c r="Q45" s="187">
        <v>60</v>
      </c>
      <c r="R45" s="187">
        <v>60</v>
      </c>
      <c r="S45" s="186">
        <v>60</v>
      </c>
      <c r="T45" s="187">
        <v>60</v>
      </c>
      <c r="U45" s="187">
        <v>60</v>
      </c>
      <c r="V45" s="186">
        <v>60</v>
      </c>
      <c r="W45" s="187">
        <v>60</v>
      </c>
      <c r="X45" s="187">
        <v>60</v>
      </c>
      <c r="Y45" s="186">
        <v>60</v>
      </c>
      <c r="Z45" s="187">
        <v>60</v>
      </c>
      <c r="AA45" s="187">
        <v>60</v>
      </c>
      <c r="AB45" s="186">
        <v>60</v>
      </c>
      <c r="AC45" s="187">
        <v>60</v>
      </c>
      <c r="AD45" s="187">
        <v>60</v>
      </c>
      <c r="AE45" s="186">
        <v>60</v>
      </c>
      <c r="AF45" s="187">
        <v>60</v>
      </c>
      <c r="AG45" s="187">
        <v>60</v>
      </c>
      <c r="AH45" s="186">
        <v>60</v>
      </c>
      <c r="AI45" s="187">
        <v>60</v>
      </c>
      <c r="AJ45" s="187">
        <v>60</v>
      </c>
      <c r="AK45" s="186">
        <v>60</v>
      </c>
      <c r="AL45" s="187">
        <v>60</v>
      </c>
      <c r="AM45" s="187">
        <v>60</v>
      </c>
      <c r="AN45" s="188">
        <f t="shared" si="3"/>
        <v>2160</v>
      </c>
    </row>
    <row r="46" spans="2:40" ht="20.100000000000001" customHeight="1" x14ac:dyDescent="0.15">
      <c r="B46" s="1065"/>
      <c r="C46" s="569" t="s">
        <v>818</v>
      </c>
      <c r="D46" s="189">
        <v>50</v>
      </c>
      <c r="E46" s="45">
        <v>50</v>
      </c>
      <c r="F46" s="45">
        <v>50</v>
      </c>
      <c r="G46" s="189">
        <v>50</v>
      </c>
      <c r="H46" s="45">
        <v>50</v>
      </c>
      <c r="I46" s="45">
        <v>50</v>
      </c>
      <c r="J46" s="189">
        <v>50</v>
      </c>
      <c r="K46" s="45">
        <v>50</v>
      </c>
      <c r="L46" s="45">
        <v>50</v>
      </c>
      <c r="M46" s="189">
        <v>50</v>
      </c>
      <c r="N46" s="45">
        <v>50</v>
      </c>
      <c r="O46" s="45">
        <v>50</v>
      </c>
      <c r="P46" s="189">
        <v>50</v>
      </c>
      <c r="Q46" s="45">
        <v>50</v>
      </c>
      <c r="R46" s="45">
        <v>50</v>
      </c>
      <c r="S46" s="189">
        <v>50</v>
      </c>
      <c r="T46" s="45">
        <v>50</v>
      </c>
      <c r="U46" s="45">
        <v>50</v>
      </c>
      <c r="V46" s="189">
        <v>50</v>
      </c>
      <c r="W46" s="45">
        <v>50</v>
      </c>
      <c r="X46" s="45">
        <v>50</v>
      </c>
      <c r="Y46" s="189">
        <v>50</v>
      </c>
      <c r="Z46" s="45">
        <v>50</v>
      </c>
      <c r="AA46" s="45">
        <v>50</v>
      </c>
      <c r="AB46" s="189">
        <v>50</v>
      </c>
      <c r="AC46" s="45">
        <v>50</v>
      </c>
      <c r="AD46" s="45">
        <v>50</v>
      </c>
      <c r="AE46" s="189">
        <v>50</v>
      </c>
      <c r="AF46" s="45">
        <v>50</v>
      </c>
      <c r="AG46" s="45">
        <v>50</v>
      </c>
      <c r="AH46" s="189">
        <v>50</v>
      </c>
      <c r="AI46" s="45">
        <v>50</v>
      </c>
      <c r="AJ46" s="45">
        <v>50</v>
      </c>
      <c r="AK46" s="189">
        <v>50</v>
      </c>
      <c r="AL46" s="45">
        <v>50</v>
      </c>
      <c r="AM46" s="45">
        <v>50</v>
      </c>
      <c r="AN46" s="46">
        <f t="shared" si="3"/>
        <v>1800</v>
      </c>
    </row>
    <row r="47" spans="2:40" ht="20.100000000000001" customHeight="1" x14ac:dyDescent="0.15">
      <c r="B47" s="1065"/>
      <c r="C47" s="569" t="s">
        <v>819</v>
      </c>
      <c r="D47" s="189">
        <v>25</v>
      </c>
      <c r="E47" s="45">
        <v>25</v>
      </c>
      <c r="F47" s="45">
        <v>25</v>
      </c>
      <c r="G47" s="189">
        <v>25</v>
      </c>
      <c r="H47" s="45">
        <v>25</v>
      </c>
      <c r="I47" s="45">
        <v>25</v>
      </c>
      <c r="J47" s="189">
        <v>25</v>
      </c>
      <c r="K47" s="45">
        <v>25</v>
      </c>
      <c r="L47" s="45">
        <v>25</v>
      </c>
      <c r="M47" s="189">
        <v>25</v>
      </c>
      <c r="N47" s="45">
        <v>25</v>
      </c>
      <c r="O47" s="45">
        <v>25</v>
      </c>
      <c r="P47" s="189">
        <v>25</v>
      </c>
      <c r="Q47" s="45">
        <v>25</v>
      </c>
      <c r="R47" s="45">
        <v>25</v>
      </c>
      <c r="S47" s="189">
        <v>25</v>
      </c>
      <c r="T47" s="45">
        <v>25</v>
      </c>
      <c r="U47" s="45">
        <v>25</v>
      </c>
      <c r="V47" s="189">
        <v>25</v>
      </c>
      <c r="W47" s="45">
        <v>25</v>
      </c>
      <c r="X47" s="45">
        <v>25</v>
      </c>
      <c r="Y47" s="189">
        <v>25</v>
      </c>
      <c r="Z47" s="45">
        <v>25</v>
      </c>
      <c r="AA47" s="45">
        <v>25</v>
      </c>
      <c r="AB47" s="189">
        <v>25</v>
      </c>
      <c r="AC47" s="45">
        <v>25</v>
      </c>
      <c r="AD47" s="45">
        <v>25</v>
      </c>
      <c r="AE47" s="189">
        <v>25</v>
      </c>
      <c r="AF47" s="45">
        <v>25</v>
      </c>
      <c r="AG47" s="45">
        <v>25</v>
      </c>
      <c r="AH47" s="189">
        <v>25</v>
      </c>
      <c r="AI47" s="45">
        <v>25</v>
      </c>
      <c r="AJ47" s="45">
        <v>25</v>
      </c>
      <c r="AK47" s="189">
        <v>25</v>
      </c>
      <c r="AL47" s="45">
        <v>25</v>
      </c>
      <c r="AM47" s="45">
        <v>25</v>
      </c>
      <c r="AN47" s="46">
        <f t="shared" si="3"/>
        <v>900</v>
      </c>
    </row>
    <row r="48" spans="2:40" ht="20.100000000000001" customHeight="1" x14ac:dyDescent="0.15">
      <c r="B48" s="1065"/>
      <c r="C48" s="570"/>
      <c r="D48" s="189"/>
      <c r="E48" s="45"/>
      <c r="F48" s="45"/>
      <c r="G48" s="189"/>
      <c r="H48" s="45"/>
      <c r="I48" s="45"/>
      <c r="J48" s="189"/>
      <c r="K48" s="45"/>
      <c r="L48" s="45"/>
      <c r="M48" s="189"/>
      <c r="N48" s="45"/>
      <c r="O48" s="45"/>
      <c r="P48" s="189"/>
      <c r="Q48" s="45"/>
      <c r="R48" s="45"/>
      <c r="S48" s="189"/>
      <c r="T48" s="45"/>
      <c r="U48" s="45"/>
      <c r="V48" s="189"/>
      <c r="W48" s="45"/>
      <c r="X48" s="45"/>
      <c r="Y48" s="189"/>
      <c r="Z48" s="45"/>
      <c r="AA48" s="45"/>
      <c r="AB48" s="189"/>
      <c r="AC48" s="45"/>
      <c r="AD48" s="45"/>
      <c r="AE48" s="189"/>
      <c r="AF48" s="45"/>
      <c r="AG48" s="45"/>
      <c r="AH48" s="189"/>
      <c r="AI48" s="45"/>
      <c r="AJ48" s="45"/>
      <c r="AK48" s="189"/>
      <c r="AL48" s="45"/>
      <c r="AM48" s="45"/>
      <c r="AN48" s="46">
        <f t="shared" ref="AN48:AN51" si="4">SUM(D48:AM48)</f>
        <v>0</v>
      </c>
    </row>
    <row r="49" spans="2:40" ht="20.100000000000001" customHeight="1" thickBot="1" x14ac:dyDescent="0.2">
      <c r="B49" s="1066"/>
      <c r="C49" s="571" t="s">
        <v>173</v>
      </c>
      <c r="D49" s="190">
        <f>SUM(D45:D48)</f>
        <v>135</v>
      </c>
      <c r="E49" s="191">
        <f t="shared" ref="E49:AM49" si="5">SUM(E45:E48)</f>
        <v>135</v>
      </c>
      <c r="F49" s="191">
        <f t="shared" si="5"/>
        <v>135</v>
      </c>
      <c r="G49" s="190">
        <f t="shared" si="5"/>
        <v>135</v>
      </c>
      <c r="H49" s="191">
        <f t="shared" si="5"/>
        <v>135</v>
      </c>
      <c r="I49" s="191">
        <f t="shared" si="5"/>
        <v>135</v>
      </c>
      <c r="J49" s="190">
        <f t="shared" si="5"/>
        <v>135</v>
      </c>
      <c r="K49" s="191">
        <f t="shared" si="5"/>
        <v>135</v>
      </c>
      <c r="L49" s="191">
        <f t="shared" si="5"/>
        <v>135</v>
      </c>
      <c r="M49" s="190">
        <f t="shared" si="5"/>
        <v>135</v>
      </c>
      <c r="N49" s="191">
        <f t="shared" si="5"/>
        <v>135</v>
      </c>
      <c r="O49" s="191">
        <f t="shared" si="5"/>
        <v>135</v>
      </c>
      <c r="P49" s="190">
        <f t="shared" si="5"/>
        <v>135</v>
      </c>
      <c r="Q49" s="191">
        <f t="shared" si="5"/>
        <v>135</v>
      </c>
      <c r="R49" s="191">
        <f t="shared" si="5"/>
        <v>135</v>
      </c>
      <c r="S49" s="190">
        <f t="shared" si="5"/>
        <v>135</v>
      </c>
      <c r="T49" s="191">
        <f t="shared" si="5"/>
        <v>135</v>
      </c>
      <c r="U49" s="191">
        <f t="shared" si="5"/>
        <v>135</v>
      </c>
      <c r="V49" s="190">
        <f t="shared" si="5"/>
        <v>135</v>
      </c>
      <c r="W49" s="191">
        <f t="shared" si="5"/>
        <v>135</v>
      </c>
      <c r="X49" s="191">
        <f t="shared" si="5"/>
        <v>135</v>
      </c>
      <c r="Y49" s="190">
        <f t="shared" si="5"/>
        <v>135</v>
      </c>
      <c r="Z49" s="191">
        <f t="shared" si="5"/>
        <v>135</v>
      </c>
      <c r="AA49" s="191">
        <f t="shared" si="5"/>
        <v>135</v>
      </c>
      <c r="AB49" s="190">
        <f t="shared" si="5"/>
        <v>135</v>
      </c>
      <c r="AC49" s="191">
        <f t="shared" si="5"/>
        <v>135</v>
      </c>
      <c r="AD49" s="191">
        <f t="shared" si="5"/>
        <v>135</v>
      </c>
      <c r="AE49" s="190">
        <f t="shared" si="5"/>
        <v>135</v>
      </c>
      <c r="AF49" s="191">
        <f t="shared" si="5"/>
        <v>135</v>
      </c>
      <c r="AG49" s="191">
        <f t="shared" si="5"/>
        <v>135</v>
      </c>
      <c r="AH49" s="190">
        <f t="shared" si="5"/>
        <v>135</v>
      </c>
      <c r="AI49" s="191">
        <f t="shared" si="5"/>
        <v>135</v>
      </c>
      <c r="AJ49" s="191">
        <f t="shared" si="5"/>
        <v>135</v>
      </c>
      <c r="AK49" s="190">
        <f t="shared" si="5"/>
        <v>135</v>
      </c>
      <c r="AL49" s="191">
        <f t="shared" si="5"/>
        <v>135</v>
      </c>
      <c r="AM49" s="191">
        <f t="shared" si="5"/>
        <v>135</v>
      </c>
      <c r="AN49" s="192">
        <f t="shared" si="4"/>
        <v>4860</v>
      </c>
    </row>
    <row r="50" spans="2:40" ht="20.100000000000001" customHeight="1" thickTop="1" x14ac:dyDescent="0.15">
      <c r="B50" s="1067" t="s">
        <v>820</v>
      </c>
      <c r="C50" s="1068"/>
      <c r="D50" s="194" t="e">
        <f>D49-D43</f>
        <v>#REF!</v>
      </c>
      <c r="E50" s="195" t="e">
        <f t="shared" ref="E50:AM50" si="6">E49-E43</f>
        <v>#REF!</v>
      </c>
      <c r="F50" s="195" t="e">
        <f t="shared" si="6"/>
        <v>#REF!</v>
      </c>
      <c r="G50" s="194" t="e">
        <f t="shared" si="6"/>
        <v>#REF!</v>
      </c>
      <c r="H50" s="195" t="e">
        <f t="shared" si="6"/>
        <v>#REF!</v>
      </c>
      <c r="I50" s="195" t="e">
        <f t="shared" si="6"/>
        <v>#REF!</v>
      </c>
      <c r="J50" s="194" t="e">
        <f t="shared" si="6"/>
        <v>#REF!</v>
      </c>
      <c r="K50" s="195" t="e">
        <f t="shared" si="6"/>
        <v>#REF!</v>
      </c>
      <c r="L50" s="195" t="e">
        <f t="shared" si="6"/>
        <v>#REF!</v>
      </c>
      <c r="M50" s="194" t="e">
        <f t="shared" si="6"/>
        <v>#REF!</v>
      </c>
      <c r="N50" s="195" t="e">
        <f t="shared" si="6"/>
        <v>#REF!</v>
      </c>
      <c r="O50" s="195" t="e">
        <f t="shared" si="6"/>
        <v>#REF!</v>
      </c>
      <c r="P50" s="194" t="e">
        <f t="shared" si="6"/>
        <v>#REF!</v>
      </c>
      <c r="Q50" s="195" t="e">
        <f t="shared" si="6"/>
        <v>#REF!</v>
      </c>
      <c r="R50" s="195" t="e">
        <f t="shared" si="6"/>
        <v>#REF!</v>
      </c>
      <c r="S50" s="194" t="e">
        <f t="shared" si="6"/>
        <v>#REF!</v>
      </c>
      <c r="T50" s="195" t="e">
        <f t="shared" si="6"/>
        <v>#REF!</v>
      </c>
      <c r="U50" s="195" t="e">
        <f t="shared" si="6"/>
        <v>#REF!</v>
      </c>
      <c r="V50" s="194" t="e">
        <f t="shared" si="6"/>
        <v>#REF!</v>
      </c>
      <c r="W50" s="195" t="e">
        <f t="shared" si="6"/>
        <v>#REF!</v>
      </c>
      <c r="X50" s="195" t="e">
        <f t="shared" si="6"/>
        <v>#REF!</v>
      </c>
      <c r="Y50" s="194" t="e">
        <f t="shared" si="6"/>
        <v>#REF!</v>
      </c>
      <c r="Z50" s="195" t="e">
        <f t="shared" si="6"/>
        <v>#REF!</v>
      </c>
      <c r="AA50" s="195" t="e">
        <f t="shared" si="6"/>
        <v>#REF!</v>
      </c>
      <c r="AB50" s="194" t="e">
        <f t="shared" si="6"/>
        <v>#REF!</v>
      </c>
      <c r="AC50" s="195" t="e">
        <f t="shared" si="6"/>
        <v>#REF!</v>
      </c>
      <c r="AD50" s="195" t="e">
        <f t="shared" si="6"/>
        <v>#REF!</v>
      </c>
      <c r="AE50" s="194" t="e">
        <f t="shared" si="6"/>
        <v>#REF!</v>
      </c>
      <c r="AF50" s="195" t="e">
        <f t="shared" si="6"/>
        <v>#REF!</v>
      </c>
      <c r="AG50" s="195" t="e">
        <f t="shared" si="6"/>
        <v>#REF!</v>
      </c>
      <c r="AH50" s="194" t="e">
        <f t="shared" si="6"/>
        <v>#REF!</v>
      </c>
      <c r="AI50" s="196" t="e">
        <f t="shared" si="6"/>
        <v>#REF!</v>
      </c>
      <c r="AJ50" s="195" t="e">
        <f t="shared" si="6"/>
        <v>#REF!</v>
      </c>
      <c r="AK50" s="194" t="e">
        <f t="shared" si="6"/>
        <v>#REF!</v>
      </c>
      <c r="AL50" s="195" t="e">
        <f t="shared" si="6"/>
        <v>#REF!</v>
      </c>
      <c r="AM50" s="195" t="e">
        <f t="shared" si="6"/>
        <v>#REF!</v>
      </c>
      <c r="AN50" s="188" t="e">
        <f t="shared" si="4"/>
        <v>#REF!</v>
      </c>
    </row>
    <row r="51" spans="2:40" ht="20.100000000000001" customHeight="1" thickBot="1" x14ac:dyDescent="0.2">
      <c r="B51" s="1091" t="s">
        <v>821</v>
      </c>
      <c r="C51" s="1092"/>
      <c r="D51" s="572" t="e">
        <f>IF(D50&gt;0,0,-(D50))</f>
        <v>#REF!</v>
      </c>
      <c r="E51" s="572" t="e">
        <f t="shared" ref="E51:AM51" si="7">IF(E50&gt;0,0,-(E50))</f>
        <v>#REF!</v>
      </c>
      <c r="F51" s="572" t="e">
        <f t="shared" si="7"/>
        <v>#REF!</v>
      </c>
      <c r="G51" s="572" t="e">
        <f t="shared" si="7"/>
        <v>#REF!</v>
      </c>
      <c r="H51" s="572" t="e">
        <f t="shared" si="7"/>
        <v>#REF!</v>
      </c>
      <c r="I51" s="572" t="e">
        <f t="shared" si="7"/>
        <v>#REF!</v>
      </c>
      <c r="J51" s="572" t="e">
        <f t="shared" si="7"/>
        <v>#REF!</v>
      </c>
      <c r="K51" s="572" t="e">
        <f t="shared" si="7"/>
        <v>#REF!</v>
      </c>
      <c r="L51" s="572" t="e">
        <f t="shared" si="7"/>
        <v>#REF!</v>
      </c>
      <c r="M51" s="572" t="e">
        <f t="shared" si="7"/>
        <v>#REF!</v>
      </c>
      <c r="N51" s="572" t="e">
        <f t="shared" si="7"/>
        <v>#REF!</v>
      </c>
      <c r="O51" s="572" t="e">
        <f t="shared" si="7"/>
        <v>#REF!</v>
      </c>
      <c r="P51" s="572" t="e">
        <f t="shared" si="7"/>
        <v>#REF!</v>
      </c>
      <c r="Q51" s="572" t="e">
        <f t="shared" si="7"/>
        <v>#REF!</v>
      </c>
      <c r="R51" s="572" t="e">
        <f t="shared" si="7"/>
        <v>#REF!</v>
      </c>
      <c r="S51" s="572" t="e">
        <f t="shared" si="7"/>
        <v>#REF!</v>
      </c>
      <c r="T51" s="572" t="e">
        <f t="shared" si="7"/>
        <v>#REF!</v>
      </c>
      <c r="U51" s="572" t="e">
        <f t="shared" si="7"/>
        <v>#REF!</v>
      </c>
      <c r="V51" s="572" t="e">
        <f t="shared" si="7"/>
        <v>#REF!</v>
      </c>
      <c r="W51" s="572" t="e">
        <f t="shared" si="7"/>
        <v>#REF!</v>
      </c>
      <c r="X51" s="572" t="e">
        <f t="shared" si="7"/>
        <v>#REF!</v>
      </c>
      <c r="Y51" s="572" t="e">
        <f t="shared" si="7"/>
        <v>#REF!</v>
      </c>
      <c r="Z51" s="572" t="e">
        <f t="shared" si="7"/>
        <v>#REF!</v>
      </c>
      <c r="AA51" s="572" t="e">
        <f t="shared" si="7"/>
        <v>#REF!</v>
      </c>
      <c r="AB51" s="572" t="e">
        <f t="shared" si="7"/>
        <v>#REF!</v>
      </c>
      <c r="AC51" s="572" t="e">
        <f t="shared" si="7"/>
        <v>#REF!</v>
      </c>
      <c r="AD51" s="572" t="e">
        <f t="shared" si="7"/>
        <v>#REF!</v>
      </c>
      <c r="AE51" s="572" t="e">
        <f t="shared" si="7"/>
        <v>#REF!</v>
      </c>
      <c r="AF51" s="572" t="e">
        <f t="shared" si="7"/>
        <v>#REF!</v>
      </c>
      <c r="AG51" s="572" t="e">
        <f t="shared" si="7"/>
        <v>#REF!</v>
      </c>
      <c r="AH51" s="572" t="e">
        <f t="shared" si="7"/>
        <v>#REF!</v>
      </c>
      <c r="AI51" s="572" t="e">
        <f t="shared" si="7"/>
        <v>#REF!</v>
      </c>
      <c r="AJ51" s="572" t="e">
        <f t="shared" si="7"/>
        <v>#REF!</v>
      </c>
      <c r="AK51" s="572" t="e">
        <f t="shared" si="7"/>
        <v>#REF!</v>
      </c>
      <c r="AL51" s="572" t="e">
        <f t="shared" si="7"/>
        <v>#REF!</v>
      </c>
      <c r="AM51" s="572" t="e">
        <f t="shared" si="7"/>
        <v>#REF!</v>
      </c>
      <c r="AN51" s="573" t="e">
        <f t="shared" si="4"/>
        <v>#REF!</v>
      </c>
    </row>
  </sheetData>
  <mergeCells count="61">
    <mergeCell ref="B51:C51"/>
    <mergeCell ref="AK41:AM41"/>
    <mergeCell ref="AN41:AN42"/>
    <mergeCell ref="B43:C43"/>
    <mergeCell ref="B44:C44"/>
    <mergeCell ref="B45:B49"/>
    <mergeCell ref="B50:C50"/>
    <mergeCell ref="S41:U41"/>
    <mergeCell ref="V41:X41"/>
    <mergeCell ref="Y41:AA41"/>
    <mergeCell ref="AB41:AD41"/>
    <mergeCell ref="AE41:AG41"/>
    <mergeCell ref="AH41:AJ41"/>
    <mergeCell ref="B41:C42"/>
    <mergeCell ref="D41:F41"/>
    <mergeCell ref="G41:I41"/>
    <mergeCell ref="J41:L41"/>
    <mergeCell ref="M41:O41"/>
    <mergeCell ref="P41:R41"/>
    <mergeCell ref="B30:C30"/>
    <mergeCell ref="B31:C31"/>
    <mergeCell ref="B32:C32"/>
    <mergeCell ref="B33:C33"/>
    <mergeCell ref="B34:C34"/>
    <mergeCell ref="B35:C35"/>
    <mergeCell ref="B29:C29"/>
    <mergeCell ref="B18:C18"/>
    <mergeCell ref="B19:C19"/>
    <mergeCell ref="B20:C20"/>
    <mergeCell ref="B21:C21"/>
    <mergeCell ref="B22:C22"/>
    <mergeCell ref="B23:C23"/>
    <mergeCell ref="B24:C24"/>
    <mergeCell ref="B25:C25"/>
    <mergeCell ref="B26:C26"/>
    <mergeCell ref="B27:C27"/>
    <mergeCell ref="B28:C28"/>
    <mergeCell ref="AN4:AN5"/>
    <mergeCell ref="B6:C8"/>
    <mergeCell ref="B9:C9"/>
    <mergeCell ref="B10:C10"/>
    <mergeCell ref="B11:C11"/>
    <mergeCell ref="S4:U4"/>
    <mergeCell ref="V4:X4"/>
    <mergeCell ref="Y4:AA4"/>
    <mergeCell ref="AB4:AD4"/>
    <mergeCell ref="AE4:AG4"/>
    <mergeCell ref="AH4:AJ4"/>
    <mergeCell ref="B4:C5"/>
    <mergeCell ref="D4:F4"/>
    <mergeCell ref="G4:I4"/>
    <mergeCell ref="J4:L4"/>
    <mergeCell ref="M4:O4"/>
    <mergeCell ref="P4:R4"/>
    <mergeCell ref="B17:C17"/>
    <mergeCell ref="AK4:AM4"/>
    <mergeCell ref="B12:C12"/>
    <mergeCell ref="B13:C13"/>
    <mergeCell ref="B14:C14"/>
    <mergeCell ref="B15:C15"/>
    <mergeCell ref="B16:C16"/>
  </mergeCells>
  <phoneticPr fontId="4"/>
  <pageMargins left="0.78740157480314965" right="0.78740157480314965" top="0.78740157480314965" bottom="0.78740157480314965" header="0.39370078740157483" footer="0.39370078740157483"/>
  <pageSetup paperSize="9" scale="52" orientation="landscape"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K51"/>
  <sheetViews>
    <sheetView showZeros="0" view="pageBreakPreview" topLeftCell="A29" zoomScale="75" zoomScaleNormal="75" zoomScaleSheetLayoutView="75" workbookViewId="0">
      <selection activeCell="D51" sqref="D51:AN51"/>
    </sheetView>
  </sheetViews>
  <sheetFormatPr defaultRowHeight="13.5" x14ac:dyDescent="0.15"/>
  <cols>
    <col min="1" max="1" width="1.625" style="26" customWidth="1"/>
    <col min="2" max="3" width="11.625" style="26" customWidth="1"/>
    <col min="4" max="39" width="6.125" style="26" customWidth="1"/>
    <col min="40" max="40" width="7" style="26" customWidth="1"/>
    <col min="41" max="41" width="1.5" style="26" customWidth="1"/>
    <col min="42" max="16384" width="9" style="26"/>
  </cols>
  <sheetData>
    <row r="1" spans="2:63" ht="9.9499999999999993" customHeight="1" x14ac:dyDescent="0.15"/>
    <row r="2" spans="2:63" ht="24.95" customHeight="1" x14ac:dyDescent="0.15">
      <c r="B2" s="2" t="s">
        <v>873</v>
      </c>
      <c r="C2" s="2"/>
      <c r="D2" s="5"/>
      <c r="E2" s="5"/>
      <c r="F2" s="5"/>
      <c r="G2" s="5"/>
      <c r="H2" s="5"/>
      <c r="I2" s="5"/>
      <c r="J2" s="5"/>
      <c r="K2" s="5"/>
      <c r="L2" s="197" t="s">
        <v>162</v>
      </c>
      <c r="M2" s="179" t="s">
        <v>874</v>
      </c>
      <c r="N2" s="52"/>
      <c r="O2" s="197" t="s">
        <v>163</v>
      </c>
      <c r="P2" s="179" t="s">
        <v>219</v>
      </c>
      <c r="Q2" s="5"/>
      <c r="R2" s="5"/>
      <c r="S2" s="5"/>
      <c r="T2" s="5"/>
      <c r="U2" s="5"/>
      <c r="V2" s="5"/>
      <c r="W2" s="28"/>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row>
    <row r="3" spans="2:63" ht="24.95" customHeight="1" thickBot="1" x14ac:dyDescent="0.2">
      <c r="B3" s="319" t="s">
        <v>166</v>
      </c>
      <c r="C3" s="2"/>
      <c r="D3" s="5"/>
      <c r="E3" s="5"/>
      <c r="F3" s="5"/>
      <c r="G3" s="5"/>
      <c r="H3" s="5"/>
      <c r="I3" s="5"/>
      <c r="J3" s="5"/>
      <c r="K3" s="5"/>
      <c r="L3" s="5"/>
      <c r="M3" s="28"/>
      <c r="N3" s="5"/>
      <c r="O3" s="5"/>
      <c r="P3" s="28"/>
      <c r="Q3" s="5"/>
      <c r="R3" s="5"/>
      <c r="S3" s="5"/>
      <c r="T3" s="5"/>
      <c r="U3" s="5"/>
      <c r="V3" s="5"/>
      <c r="W3" s="28"/>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2:63" ht="20.100000000000001" customHeight="1" x14ac:dyDescent="0.15">
      <c r="B4" s="1097" t="s">
        <v>810</v>
      </c>
      <c r="C4" s="1098"/>
      <c r="D4" s="1093">
        <v>1</v>
      </c>
      <c r="E4" s="1094"/>
      <c r="F4" s="1095"/>
      <c r="G4" s="1093">
        <v>2</v>
      </c>
      <c r="H4" s="1094"/>
      <c r="I4" s="1095"/>
      <c r="J4" s="1093">
        <v>3</v>
      </c>
      <c r="K4" s="1094"/>
      <c r="L4" s="1095"/>
      <c r="M4" s="1093">
        <v>4</v>
      </c>
      <c r="N4" s="1094"/>
      <c r="O4" s="1095"/>
      <c r="P4" s="1093">
        <v>5</v>
      </c>
      <c r="Q4" s="1094"/>
      <c r="R4" s="1095"/>
      <c r="S4" s="1093">
        <v>6</v>
      </c>
      <c r="T4" s="1094"/>
      <c r="U4" s="1095"/>
      <c r="V4" s="1093">
        <v>7</v>
      </c>
      <c r="W4" s="1094"/>
      <c r="X4" s="1095"/>
      <c r="Y4" s="1093">
        <v>8</v>
      </c>
      <c r="Z4" s="1094"/>
      <c r="AA4" s="1095"/>
      <c r="AB4" s="1093">
        <v>9</v>
      </c>
      <c r="AC4" s="1094"/>
      <c r="AD4" s="1095"/>
      <c r="AE4" s="1093">
        <v>10</v>
      </c>
      <c r="AF4" s="1094"/>
      <c r="AG4" s="1095"/>
      <c r="AH4" s="1093">
        <v>11</v>
      </c>
      <c r="AI4" s="1094"/>
      <c r="AJ4" s="1095"/>
      <c r="AK4" s="1093">
        <v>12</v>
      </c>
      <c r="AL4" s="1094"/>
      <c r="AM4" s="1095"/>
      <c r="AN4" s="1096" t="s">
        <v>30</v>
      </c>
    </row>
    <row r="5" spans="2:63" ht="20.100000000000001" customHeight="1" x14ac:dyDescent="0.15">
      <c r="B5" s="1051"/>
      <c r="C5" s="1052"/>
      <c r="D5" s="325" t="s">
        <v>31</v>
      </c>
      <c r="E5" s="567" t="s">
        <v>32</v>
      </c>
      <c r="F5" s="42" t="s">
        <v>33</v>
      </c>
      <c r="G5" s="325" t="s">
        <v>31</v>
      </c>
      <c r="H5" s="42" t="s">
        <v>32</v>
      </c>
      <c r="I5" s="42" t="s">
        <v>33</v>
      </c>
      <c r="J5" s="325" t="s">
        <v>31</v>
      </c>
      <c r="K5" s="42" t="s">
        <v>32</v>
      </c>
      <c r="L5" s="42" t="s">
        <v>33</v>
      </c>
      <c r="M5" s="325" t="s">
        <v>31</v>
      </c>
      <c r="N5" s="42" t="s">
        <v>32</v>
      </c>
      <c r="O5" s="42" t="s">
        <v>33</v>
      </c>
      <c r="P5" s="325" t="s">
        <v>31</v>
      </c>
      <c r="Q5" s="42" t="s">
        <v>32</v>
      </c>
      <c r="R5" s="42" t="s">
        <v>33</v>
      </c>
      <c r="S5" s="325" t="s">
        <v>31</v>
      </c>
      <c r="T5" s="543" t="s">
        <v>32</v>
      </c>
      <c r="U5" s="543" t="s">
        <v>33</v>
      </c>
      <c r="V5" s="325" t="s">
        <v>31</v>
      </c>
      <c r="W5" s="42" t="s">
        <v>32</v>
      </c>
      <c r="X5" s="42" t="s">
        <v>33</v>
      </c>
      <c r="Y5" s="325" t="s">
        <v>31</v>
      </c>
      <c r="Z5" s="42" t="s">
        <v>32</v>
      </c>
      <c r="AA5" s="42" t="s">
        <v>33</v>
      </c>
      <c r="AB5" s="325" t="s">
        <v>31</v>
      </c>
      <c r="AC5" s="42" t="s">
        <v>32</v>
      </c>
      <c r="AD5" s="42" t="s">
        <v>33</v>
      </c>
      <c r="AE5" s="325" t="s">
        <v>31</v>
      </c>
      <c r="AF5" s="42" t="s">
        <v>32</v>
      </c>
      <c r="AG5" s="42" t="s">
        <v>33</v>
      </c>
      <c r="AH5" s="325" t="s">
        <v>31</v>
      </c>
      <c r="AI5" s="42" t="s">
        <v>32</v>
      </c>
      <c r="AJ5" s="42" t="s">
        <v>33</v>
      </c>
      <c r="AK5" s="325" t="s">
        <v>31</v>
      </c>
      <c r="AL5" s="42" t="s">
        <v>32</v>
      </c>
      <c r="AM5" s="42" t="s">
        <v>33</v>
      </c>
      <c r="AN5" s="1054"/>
    </row>
    <row r="6" spans="2:63" ht="20.100000000000001" customHeight="1" x14ac:dyDescent="0.15">
      <c r="B6" s="1085" t="s">
        <v>811</v>
      </c>
      <c r="C6" s="1086"/>
      <c r="D6" s="43"/>
      <c r="E6" s="5"/>
      <c r="F6" s="5"/>
      <c r="G6" s="5"/>
      <c r="H6" s="5"/>
      <c r="I6" s="5"/>
      <c r="J6" s="5"/>
      <c r="K6" s="5"/>
      <c r="L6" s="5"/>
      <c r="M6" s="5"/>
      <c r="N6" s="5"/>
      <c r="O6" s="28"/>
      <c r="P6" s="28"/>
      <c r="Q6" s="5"/>
      <c r="R6" s="5"/>
      <c r="S6" s="5"/>
      <c r="T6" s="5"/>
      <c r="U6" s="5"/>
      <c r="V6" s="5"/>
      <c r="W6" s="5"/>
      <c r="X6" s="5"/>
      <c r="Y6" s="5"/>
      <c r="Z6" s="5"/>
      <c r="AA6" s="5"/>
      <c r="AB6" s="5"/>
      <c r="AC6" s="5"/>
      <c r="AD6" s="5"/>
      <c r="AE6" s="5"/>
      <c r="AF6" s="5"/>
      <c r="AG6" s="5"/>
      <c r="AH6" s="5"/>
      <c r="AI6" s="5"/>
      <c r="AJ6" s="5"/>
      <c r="AK6" s="5"/>
      <c r="AL6" s="5"/>
      <c r="AM6" s="5"/>
      <c r="AN6" s="44"/>
    </row>
    <row r="7" spans="2:63" ht="20.100000000000001" customHeight="1" x14ac:dyDescent="0.15">
      <c r="B7" s="1057"/>
      <c r="C7" s="1058"/>
      <c r="D7" s="43"/>
      <c r="E7" s="5"/>
      <c r="F7" s="5"/>
      <c r="G7" s="5"/>
      <c r="H7" s="5"/>
      <c r="I7" s="5"/>
      <c r="J7" s="5"/>
      <c r="K7" s="5"/>
      <c r="L7" s="5"/>
      <c r="N7" s="5"/>
      <c r="O7" s="5"/>
      <c r="P7" s="5"/>
      <c r="Q7" s="5"/>
      <c r="R7" s="5"/>
      <c r="S7" s="5"/>
      <c r="T7" s="5"/>
      <c r="U7" s="5"/>
      <c r="V7" s="5"/>
      <c r="W7" s="5"/>
      <c r="X7" s="5"/>
      <c r="Y7" s="5"/>
      <c r="Z7" s="5"/>
      <c r="AA7" s="5"/>
      <c r="AB7" s="5"/>
      <c r="AC7" s="5"/>
      <c r="AD7" s="5"/>
      <c r="AE7" s="5"/>
      <c r="AF7" s="5"/>
      <c r="AG7" s="5"/>
      <c r="AH7" s="5"/>
      <c r="AI7" s="5"/>
      <c r="AJ7" s="5"/>
      <c r="AK7" s="5"/>
      <c r="AL7" s="5"/>
      <c r="AM7" s="5"/>
      <c r="AN7" s="44"/>
    </row>
    <row r="8" spans="2:63" ht="20.100000000000001" customHeight="1" x14ac:dyDescent="0.15">
      <c r="B8" s="1051"/>
      <c r="C8" s="1052"/>
      <c r="D8" s="326"/>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8"/>
    </row>
    <row r="9" spans="2:63" ht="20.100000000000001" customHeight="1" x14ac:dyDescent="0.15">
      <c r="B9" s="1083" t="s">
        <v>297</v>
      </c>
      <c r="C9" s="1084"/>
      <c r="D9" s="189"/>
      <c r="E9" s="45"/>
      <c r="F9" s="45"/>
      <c r="G9" s="189"/>
      <c r="H9" s="45"/>
      <c r="I9" s="45"/>
      <c r="J9" s="189"/>
      <c r="K9" s="45">
        <v>5</v>
      </c>
      <c r="L9" s="45">
        <v>8</v>
      </c>
      <c r="M9" s="189">
        <v>5</v>
      </c>
      <c r="N9" s="45"/>
      <c r="O9" s="45"/>
      <c r="P9" s="189"/>
      <c r="Q9" s="45"/>
      <c r="R9" s="45"/>
      <c r="S9" s="189"/>
      <c r="T9" s="45"/>
      <c r="U9" s="45"/>
      <c r="V9" s="189"/>
      <c r="W9" s="45"/>
      <c r="X9" s="45"/>
      <c r="Y9" s="189"/>
      <c r="Z9" s="45"/>
      <c r="AA9" s="45"/>
      <c r="AB9" s="189"/>
      <c r="AC9" s="45"/>
      <c r="AD9" s="45"/>
      <c r="AE9" s="189"/>
      <c r="AF9" s="45"/>
      <c r="AG9" s="45"/>
      <c r="AH9" s="189"/>
      <c r="AI9" s="45"/>
      <c r="AJ9" s="45"/>
      <c r="AK9" s="189"/>
      <c r="AL9" s="45"/>
      <c r="AM9" s="45"/>
      <c r="AN9" s="46">
        <f>SUM(D9:AM9)</f>
        <v>18</v>
      </c>
    </row>
    <row r="10" spans="2:63" ht="20.100000000000001" customHeight="1" x14ac:dyDescent="0.15">
      <c r="B10" s="1083" t="s">
        <v>298</v>
      </c>
      <c r="C10" s="1084"/>
      <c r="D10" s="189"/>
      <c r="E10" s="45"/>
      <c r="F10" s="45"/>
      <c r="G10" s="189"/>
      <c r="H10" s="45">
        <v>2</v>
      </c>
      <c r="I10" s="45"/>
      <c r="J10" s="189"/>
      <c r="K10" s="45"/>
      <c r="L10" s="45">
        <v>2</v>
      </c>
      <c r="M10" s="189"/>
      <c r="N10" s="45"/>
      <c r="O10" s="45"/>
      <c r="P10" s="189"/>
      <c r="Q10" s="45"/>
      <c r="R10" s="45">
        <v>2</v>
      </c>
      <c r="S10" s="189"/>
      <c r="T10" s="45"/>
      <c r="U10" s="45"/>
      <c r="V10" s="189"/>
      <c r="W10" s="45"/>
      <c r="X10" s="45"/>
      <c r="Y10" s="189"/>
      <c r="Z10" s="45"/>
      <c r="AA10" s="45"/>
      <c r="AB10" s="189">
        <v>2</v>
      </c>
      <c r="AC10" s="45"/>
      <c r="AD10" s="45"/>
      <c r="AE10" s="189"/>
      <c r="AF10" s="45"/>
      <c r="AG10" s="45"/>
      <c r="AH10" s="189"/>
      <c r="AI10" s="45"/>
      <c r="AJ10" s="45"/>
      <c r="AK10" s="189"/>
      <c r="AL10" s="45"/>
      <c r="AM10" s="45"/>
      <c r="AN10" s="46">
        <f t="shared" ref="AN10:AN34" si="0">SUM(D10:AM10)</f>
        <v>8</v>
      </c>
    </row>
    <row r="11" spans="2:63" ht="20.100000000000001" customHeight="1" x14ac:dyDescent="0.15">
      <c r="B11" s="1083" t="s">
        <v>299</v>
      </c>
      <c r="C11" s="1084"/>
      <c r="D11" s="189"/>
      <c r="E11" s="45"/>
      <c r="F11" s="45"/>
      <c r="G11" s="189"/>
      <c r="H11" s="45"/>
      <c r="I11" s="45"/>
      <c r="J11" s="189"/>
      <c r="K11" s="45"/>
      <c r="L11" s="45">
        <v>2</v>
      </c>
      <c r="M11" s="189"/>
      <c r="N11" s="45"/>
      <c r="O11" s="45"/>
      <c r="P11" s="189"/>
      <c r="Q11" s="45">
        <v>2</v>
      </c>
      <c r="R11" s="45">
        <v>2</v>
      </c>
      <c r="S11" s="189"/>
      <c r="T11" s="45"/>
      <c r="U11" s="45">
        <v>2</v>
      </c>
      <c r="V11" s="189"/>
      <c r="W11" s="45">
        <v>2</v>
      </c>
      <c r="X11" s="45"/>
      <c r="Y11" s="189"/>
      <c r="Z11" s="45">
        <v>2</v>
      </c>
      <c r="AA11" s="45"/>
      <c r="AB11" s="189"/>
      <c r="AC11" s="45"/>
      <c r="AD11" s="45"/>
      <c r="AE11" s="189"/>
      <c r="AF11" s="45"/>
      <c r="AG11" s="45"/>
      <c r="AH11" s="189"/>
      <c r="AI11" s="45">
        <v>2</v>
      </c>
      <c r="AJ11" s="45"/>
      <c r="AK11" s="189">
        <v>2</v>
      </c>
      <c r="AL11" s="45"/>
      <c r="AM11" s="45"/>
      <c r="AN11" s="46">
        <f t="shared" si="0"/>
        <v>16</v>
      </c>
    </row>
    <row r="12" spans="2:63" ht="20.100000000000001" customHeight="1" x14ac:dyDescent="0.15">
      <c r="B12" s="1083" t="s">
        <v>300</v>
      </c>
      <c r="C12" s="1084"/>
      <c r="D12" s="189"/>
      <c r="E12" s="45"/>
      <c r="F12" s="45"/>
      <c r="G12" s="189"/>
      <c r="H12" s="45"/>
      <c r="I12" s="45"/>
      <c r="J12" s="189"/>
      <c r="K12" s="45"/>
      <c r="L12" s="45"/>
      <c r="M12" s="189"/>
      <c r="N12" s="45"/>
      <c r="O12" s="45"/>
      <c r="P12" s="189"/>
      <c r="Q12" s="45"/>
      <c r="R12" s="45"/>
      <c r="S12" s="189"/>
      <c r="T12" s="45"/>
      <c r="U12" s="45">
        <v>12</v>
      </c>
      <c r="V12" s="189">
        <v>4</v>
      </c>
      <c r="W12" s="45">
        <v>4</v>
      </c>
      <c r="X12" s="45"/>
      <c r="Y12" s="189"/>
      <c r="Z12" s="45"/>
      <c r="AA12" s="45"/>
      <c r="AB12" s="189"/>
      <c r="AC12" s="45"/>
      <c r="AD12" s="45"/>
      <c r="AE12" s="189"/>
      <c r="AF12" s="45"/>
      <c r="AG12" s="45"/>
      <c r="AH12" s="189"/>
      <c r="AI12" s="45"/>
      <c r="AJ12" s="45"/>
      <c r="AK12" s="189"/>
      <c r="AL12" s="45"/>
      <c r="AM12" s="45"/>
      <c r="AN12" s="46">
        <f t="shared" si="0"/>
        <v>20</v>
      </c>
    </row>
    <row r="13" spans="2:63" ht="20.100000000000001" customHeight="1" x14ac:dyDescent="0.15">
      <c r="B13" s="1083" t="s">
        <v>301</v>
      </c>
      <c r="C13" s="1084"/>
      <c r="D13" s="189"/>
      <c r="E13" s="45"/>
      <c r="F13" s="45"/>
      <c r="G13" s="189"/>
      <c r="H13" s="45"/>
      <c r="I13" s="45"/>
      <c r="J13" s="189"/>
      <c r="K13" s="45"/>
      <c r="L13" s="45"/>
      <c r="M13" s="189"/>
      <c r="N13" s="45"/>
      <c r="O13" s="45"/>
      <c r="P13" s="189"/>
      <c r="Q13" s="45"/>
      <c r="R13" s="45"/>
      <c r="S13" s="189"/>
      <c r="T13" s="45"/>
      <c r="U13" s="45"/>
      <c r="V13" s="189"/>
      <c r="W13" s="45"/>
      <c r="X13" s="45"/>
      <c r="Y13" s="189"/>
      <c r="Z13" s="45">
        <v>4</v>
      </c>
      <c r="AA13" s="45">
        <v>4</v>
      </c>
      <c r="AB13" s="189"/>
      <c r="AC13" s="45"/>
      <c r="AD13" s="45"/>
      <c r="AE13" s="189"/>
      <c r="AF13" s="45"/>
      <c r="AG13" s="45"/>
      <c r="AH13" s="189"/>
      <c r="AI13" s="45"/>
      <c r="AJ13" s="45"/>
      <c r="AK13" s="189"/>
      <c r="AL13" s="45"/>
      <c r="AM13" s="45"/>
      <c r="AN13" s="46">
        <f t="shared" si="0"/>
        <v>8</v>
      </c>
    </row>
    <row r="14" spans="2:63" ht="20.100000000000001" customHeight="1" x14ac:dyDescent="0.15">
      <c r="B14" s="1083" t="s">
        <v>302</v>
      </c>
      <c r="C14" s="1084"/>
      <c r="D14" s="189"/>
      <c r="E14" s="45"/>
      <c r="F14" s="45"/>
      <c r="G14" s="189"/>
      <c r="H14" s="45">
        <v>4</v>
      </c>
      <c r="I14" s="45"/>
      <c r="J14" s="189"/>
      <c r="K14" s="45"/>
      <c r="L14" s="45"/>
      <c r="M14" s="189">
        <v>8</v>
      </c>
      <c r="N14" s="45"/>
      <c r="O14" s="45"/>
      <c r="P14" s="189"/>
      <c r="Q14" s="45"/>
      <c r="R14" s="45"/>
      <c r="S14" s="189"/>
      <c r="T14" s="45"/>
      <c r="U14" s="45"/>
      <c r="V14" s="189"/>
      <c r="W14" s="45"/>
      <c r="X14" s="45"/>
      <c r="Y14" s="189"/>
      <c r="Z14" s="45"/>
      <c r="AA14" s="45"/>
      <c r="AB14" s="189"/>
      <c r="AC14" s="45"/>
      <c r="AD14" s="45"/>
      <c r="AE14" s="189"/>
      <c r="AF14" s="45"/>
      <c r="AG14" s="45"/>
      <c r="AH14" s="189"/>
      <c r="AI14" s="45"/>
      <c r="AJ14" s="45"/>
      <c r="AK14" s="189"/>
      <c r="AL14" s="45"/>
      <c r="AM14" s="45"/>
      <c r="AN14" s="46">
        <f t="shared" si="0"/>
        <v>12</v>
      </c>
    </row>
    <row r="15" spans="2:63" ht="20.100000000000001" customHeight="1" x14ac:dyDescent="0.15">
      <c r="B15" s="1083" t="s">
        <v>303</v>
      </c>
      <c r="C15" s="1084"/>
      <c r="D15" s="189"/>
      <c r="E15" s="45"/>
      <c r="F15" s="45"/>
      <c r="G15" s="189"/>
      <c r="H15" s="45"/>
      <c r="I15" s="45"/>
      <c r="J15" s="189">
        <v>2</v>
      </c>
      <c r="K15" s="45"/>
      <c r="L15" s="45"/>
      <c r="M15" s="189"/>
      <c r="N15" s="45"/>
      <c r="O15" s="45"/>
      <c r="P15" s="189">
        <v>2</v>
      </c>
      <c r="Q15" s="45"/>
      <c r="R15" s="45"/>
      <c r="S15" s="189"/>
      <c r="T15" s="45"/>
      <c r="U15" s="45"/>
      <c r="V15" s="189"/>
      <c r="W15" s="45">
        <v>2</v>
      </c>
      <c r="X15" s="45"/>
      <c r="Y15" s="189"/>
      <c r="Z15" s="45"/>
      <c r="AA15" s="45"/>
      <c r="AB15" s="189"/>
      <c r="AC15" s="45">
        <v>2</v>
      </c>
      <c r="AD15" s="45"/>
      <c r="AE15" s="189"/>
      <c r="AF15" s="45">
        <v>2</v>
      </c>
      <c r="AG15" s="45"/>
      <c r="AH15" s="189"/>
      <c r="AI15" s="45"/>
      <c r="AJ15" s="45"/>
      <c r="AK15" s="189"/>
      <c r="AL15" s="45"/>
      <c r="AM15" s="45"/>
      <c r="AN15" s="46">
        <f t="shared" si="0"/>
        <v>10</v>
      </c>
    </row>
    <row r="16" spans="2:63" ht="20.100000000000001" customHeight="1" x14ac:dyDescent="0.15">
      <c r="B16" s="1083" t="s">
        <v>304</v>
      </c>
      <c r="C16" s="1084"/>
      <c r="D16" s="189">
        <v>24</v>
      </c>
      <c r="E16" s="45"/>
      <c r="F16" s="45"/>
      <c r="G16" s="189"/>
      <c r="H16" s="45"/>
      <c r="I16" s="45"/>
      <c r="J16" s="189"/>
      <c r="K16" s="45"/>
      <c r="L16" s="45"/>
      <c r="M16" s="189"/>
      <c r="N16" s="45"/>
      <c r="O16" s="45"/>
      <c r="P16" s="189"/>
      <c r="Q16" s="45"/>
      <c r="R16" s="45"/>
      <c r="S16" s="189"/>
      <c r="T16" s="45"/>
      <c r="U16" s="45"/>
      <c r="V16" s="189"/>
      <c r="W16" s="45"/>
      <c r="X16" s="45"/>
      <c r="Y16" s="189"/>
      <c r="Z16" s="45"/>
      <c r="AA16" s="45"/>
      <c r="AB16" s="189"/>
      <c r="AC16" s="45"/>
      <c r="AD16" s="45"/>
      <c r="AE16" s="189"/>
      <c r="AF16" s="45"/>
      <c r="AG16" s="45"/>
      <c r="AH16" s="189"/>
      <c r="AI16" s="45"/>
      <c r="AJ16" s="45"/>
      <c r="AK16" s="189"/>
      <c r="AL16" s="45"/>
      <c r="AM16" s="45">
        <v>12</v>
      </c>
      <c r="AN16" s="46">
        <f t="shared" si="0"/>
        <v>36</v>
      </c>
    </row>
    <row r="17" spans="2:40" ht="20.100000000000001" customHeight="1" x14ac:dyDescent="0.15">
      <c r="B17" s="640" t="s">
        <v>323</v>
      </c>
      <c r="C17" s="641"/>
      <c r="D17" s="189">
        <v>1</v>
      </c>
      <c r="E17" s="45">
        <v>1</v>
      </c>
      <c r="F17" s="45">
        <v>1</v>
      </c>
      <c r="G17" s="189">
        <v>1</v>
      </c>
      <c r="H17" s="45">
        <v>1</v>
      </c>
      <c r="I17" s="45"/>
      <c r="J17" s="189"/>
      <c r="K17" s="45"/>
      <c r="L17" s="45"/>
      <c r="M17" s="189"/>
      <c r="N17" s="45"/>
      <c r="O17" s="45"/>
      <c r="P17" s="189"/>
      <c r="Q17" s="45"/>
      <c r="R17" s="45"/>
      <c r="S17" s="189"/>
      <c r="T17" s="45"/>
      <c r="U17" s="45"/>
      <c r="V17" s="189"/>
      <c r="W17" s="45"/>
      <c r="X17" s="45"/>
      <c r="Y17" s="189"/>
      <c r="Z17" s="45"/>
      <c r="AA17" s="45"/>
      <c r="AB17" s="189"/>
      <c r="AC17" s="45"/>
      <c r="AD17" s="45"/>
      <c r="AE17" s="189"/>
      <c r="AF17" s="45"/>
      <c r="AG17" s="45"/>
      <c r="AH17" s="189"/>
      <c r="AI17" s="45"/>
      <c r="AJ17" s="45"/>
      <c r="AK17" s="189"/>
      <c r="AL17" s="45"/>
      <c r="AM17" s="45"/>
      <c r="AN17" s="46">
        <f t="shared" si="0"/>
        <v>5</v>
      </c>
    </row>
    <row r="18" spans="2:40" ht="20.100000000000001" customHeight="1" x14ac:dyDescent="0.15">
      <c r="B18" s="1083" t="s">
        <v>305</v>
      </c>
      <c r="C18" s="1084"/>
      <c r="D18" s="189"/>
      <c r="E18" s="45"/>
      <c r="F18" s="45">
        <v>3</v>
      </c>
      <c r="G18" s="189">
        <v>3</v>
      </c>
      <c r="H18" s="45">
        <v>3</v>
      </c>
      <c r="I18" s="45">
        <v>3</v>
      </c>
      <c r="J18" s="189"/>
      <c r="K18" s="45"/>
      <c r="L18" s="45"/>
      <c r="M18" s="189"/>
      <c r="N18" s="45"/>
      <c r="O18" s="45"/>
      <c r="P18" s="189"/>
      <c r="Q18" s="45"/>
      <c r="R18" s="45"/>
      <c r="S18" s="189"/>
      <c r="T18" s="45"/>
      <c r="U18" s="45"/>
      <c r="V18" s="189"/>
      <c r="W18" s="45"/>
      <c r="X18" s="45"/>
      <c r="Y18" s="189"/>
      <c r="Z18" s="45"/>
      <c r="AA18" s="45"/>
      <c r="AB18" s="189"/>
      <c r="AC18" s="45"/>
      <c r="AD18" s="45"/>
      <c r="AE18" s="189"/>
      <c r="AF18" s="45"/>
      <c r="AG18" s="45"/>
      <c r="AH18" s="189"/>
      <c r="AI18" s="45"/>
      <c r="AJ18" s="45"/>
      <c r="AK18" s="189"/>
      <c r="AL18" s="45"/>
      <c r="AM18" s="45"/>
      <c r="AN18" s="46">
        <f t="shared" si="0"/>
        <v>12</v>
      </c>
    </row>
    <row r="19" spans="2:40" ht="20.100000000000001" customHeight="1" x14ac:dyDescent="0.15">
      <c r="B19" s="1083" t="s">
        <v>106</v>
      </c>
      <c r="C19" s="1084"/>
      <c r="D19" s="189"/>
      <c r="E19" s="45"/>
      <c r="F19" s="45"/>
      <c r="G19" s="189"/>
      <c r="H19" s="45"/>
      <c r="I19" s="45"/>
      <c r="J19" s="189"/>
      <c r="K19" s="45"/>
      <c r="L19" s="45"/>
      <c r="M19" s="189"/>
      <c r="N19" s="45"/>
      <c r="O19" s="45">
        <v>1</v>
      </c>
      <c r="P19" s="189"/>
      <c r="Q19" s="45"/>
      <c r="R19" s="45"/>
      <c r="S19" s="189"/>
      <c r="T19" s="45"/>
      <c r="U19" s="45">
        <v>1</v>
      </c>
      <c r="V19" s="189"/>
      <c r="W19" s="45"/>
      <c r="X19" s="45">
        <v>1</v>
      </c>
      <c r="Y19" s="189"/>
      <c r="Z19" s="45"/>
      <c r="AA19" s="45">
        <v>1</v>
      </c>
      <c r="AB19" s="189"/>
      <c r="AC19" s="45"/>
      <c r="AD19" s="45"/>
      <c r="AE19" s="189"/>
      <c r="AF19" s="45">
        <v>1</v>
      </c>
      <c r="AG19" s="45"/>
      <c r="AH19" s="189"/>
      <c r="AI19" s="45"/>
      <c r="AJ19" s="45"/>
      <c r="AK19" s="189"/>
      <c r="AL19" s="45"/>
      <c r="AM19" s="45">
        <v>9</v>
      </c>
      <c r="AN19" s="46">
        <f t="shared" si="0"/>
        <v>14</v>
      </c>
    </row>
    <row r="20" spans="2:40" ht="20.100000000000001" customHeight="1" x14ac:dyDescent="0.15">
      <c r="B20" s="1083"/>
      <c r="C20" s="1084"/>
      <c r="D20" s="189"/>
      <c r="E20" s="45"/>
      <c r="F20" s="45"/>
      <c r="G20" s="189"/>
      <c r="H20" s="45"/>
      <c r="I20" s="45"/>
      <c r="J20" s="189"/>
      <c r="K20" s="45"/>
      <c r="L20" s="45"/>
      <c r="M20" s="189"/>
      <c r="N20" s="45"/>
      <c r="O20" s="45"/>
      <c r="P20" s="189"/>
      <c r="Q20" s="45"/>
      <c r="R20" s="45"/>
      <c r="S20" s="189"/>
      <c r="T20" s="45"/>
      <c r="U20" s="45"/>
      <c r="V20" s="189"/>
      <c r="W20" s="45"/>
      <c r="X20" s="45"/>
      <c r="Y20" s="189"/>
      <c r="Z20" s="45"/>
      <c r="AA20" s="45"/>
      <c r="AB20" s="189"/>
      <c r="AC20" s="45"/>
      <c r="AD20" s="45"/>
      <c r="AE20" s="189"/>
      <c r="AF20" s="45"/>
      <c r="AG20" s="45"/>
      <c r="AH20" s="189"/>
      <c r="AI20" s="45"/>
      <c r="AJ20" s="45"/>
      <c r="AK20" s="189"/>
      <c r="AL20" s="45"/>
      <c r="AM20" s="45"/>
      <c r="AN20" s="46">
        <f t="shared" si="0"/>
        <v>0</v>
      </c>
    </row>
    <row r="21" spans="2:40" ht="20.100000000000001" customHeight="1" x14ac:dyDescent="0.15">
      <c r="B21" s="1083"/>
      <c r="C21" s="1084"/>
      <c r="D21" s="189"/>
      <c r="E21" s="45"/>
      <c r="F21" s="45"/>
      <c r="G21" s="189"/>
      <c r="H21" s="45"/>
      <c r="I21" s="45"/>
      <c r="J21" s="189"/>
      <c r="K21" s="45"/>
      <c r="L21" s="45"/>
      <c r="M21" s="189"/>
      <c r="N21" s="45"/>
      <c r="O21" s="45"/>
      <c r="P21" s="189"/>
      <c r="Q21" s="45"/>
      <c r="R21" s="45"/>
      <c r="S21" s="189"/>
      <c r="T21" s="45"/>
      <c r="U21" s="45"/>
      <c r="V21" s="189"/>
      <c r="W21" s="45"/>
      <c r="X21" s="45"/>
      <c r="Y21" s="189"/>
      <c r="Z21" s="45"/>
      <c r="AA21" s="45"/>
      <c r="AB21" s="189"/>
      <c r="AC21" s="45"/>
      <c r="AD21" s="45"/>
      <c r="AE21" s="189"/>
      <c r="AF21" s="45"/>
      <c r="AG21" s="45"/>
      <c r="AH21" s="189"/>
      <c r="AI21" s="45"/>
      <c r="AJ21" s="45"/>
      <c r="AK21" s="189"/>
      <c r="AL21" s="45"/>
      <c r="AM21" s="45"/>
      <c r="AN21" s="46">
        <f t="shared" si="0"/>
        <v>0</v>
      </c>
    </row>
    <row r="22" spans="2:40" ht="20.100000000000001" customHeight="1" x14ac:dyDescent="0.15">
      <c r="B22" s="1083"/>
      <c r="C22" s="1084"/>
      <c r="D22" s="189"/>
      <c r="E22" s="45"/>
      <c r="F22" s="45"/>
      <c r="G22" s="189"/>
      <c r="H22" s="45"/>
      <c r="I22" s="45"/>
      <c r="J22" s="189"/>
      <c r="K22" s="45"/>
      <c r="L22" s="45"/>
      <c r="M22" s="189"/>
      <c r="N22" s="45"/>
      <c r="O22" s="45"/>
      <c r="P22" s="189"/>
      <c r="Q22" s="45"/>
      <c r="R22" s="45"/>
      <c r="S22" s="189"/>
      <c r="T22" s="45"/>
      <c r="U22" s="45"/>
      <c r="V22" s="189"/>
      <c r="W22" s="45"/>
      <c r="X22" s="45"/>
      <c r="Y22" s="189"/>
      <c r="Z22" s="45"/>
      <c r="AA22" s="45"/>
      <c r="AB22" s="189"/>
      <c r="AC22" s="45"/>
      <c r="AD22" s="45"/>
      <c r="AE22" s="189"/>
      <c r="AF22" s="45"/>
      <c r="AG22" s="45"/>
      <c r="AH22" s="189"/>
      <c r="AI22" s="45"/>
      <c r="AJ22" s="45"/>
      <c r="AK22" s="189"/>
      <c r="AL22" s="45"/>
      <c r="AM22" s="45"/>
      <c r="AN22" s="46">
        <f t="shared" si="0"/>
        <v>0</v>
      </c>
    </row>
    <row r="23" spans="2:40" ht="20.100000000000001" customHeight="1" x14ac:dyDescent="0.15">
      <c r="B23" s="1083"/>
      <c r="C23" s="1084"/>
      <c r="D23" s="189"/>
      <c r="E23" s="45"/>
      <c r="F23" s="45"/>
      <c r="G23" s="189"/>
      <c r="H23" s="45"/>
      <c r="I23" s="45"/>
      <c r="J23" s="189"/>
      <c r="K23" s="45"/>
      <c r="L23" s="45"/>
      <c r="M23" s="189"/>
      <c r="N23" s="45"/>
      <c r="O23" s="45"/>
      <c r="P23" s="189"/>
      <c r="Q23" s="45"/>
      <c r="R23" s="45"/>
      <c r="S23" s="189"/>
      <c r="T23" s="45"/>
      <c r="U23" s="45"/>
      <c r="V23" s="189"/>
      <c r="W23" s="45"/>
      <c r="X23" s="45"/>
      <c r="Y23" s="189"/>
      <c r="Z23" s="45"/>
      <c r="AA23" s="45"/>
      <c r="AB23" s="189"/>
      <c r="AC23" s="45"/>
      <c r="AD23" s="45"/>
      <c r="AE23" s="189"/>
      <c r="AF23" s="45"/>
      <c r="AG23" s="45"/>
      <c r="AH23" s="189"/>
      <c r="AI23" s="45"/>
      <c r="AJ23" s="45"/>
      <c r="AK23" s="189"/>
      <c r="AL23" s="45"/>
      <c r="AM23" s="45"/>
      <c r="AN23" s="46">
        <f t="shared" si="0"/>
        <v>0</v>
      </c>
    </row>
    <row r="24" spans="2:40" ht="20.100000000000001" customHeight="1" x14ac:dyDescent="0.15">
      <c r="B24" s="1083"/>
      <c r="C24" s="1084"/>
      <c r="D24" s="189"/>
      <c r="E24" s="45"/>
      <c r="F24" s="45"/>
      <c r="G24" s="189"/>
      <c r="H24" s="45"/>
      <c r="I24" s="45"/>
      <c r="J24" s="189"/>
      <c r="K24" s="45"/>
      <c r="L24" s="45"/>
      <c r="M24" s="189"/>
      <c r="N24" s="45"/>
      <c r="O24" s="45"/>
      <c r="P24" s="189"/>
      <c r="Q24" s="45"/>
      <c r="R24" s="45"/>
      <c r="S24" s="189"/>
      <c r="T24" s="45"/>
      <c r="U24" s="45"/>
      <c r="V24" s="189"/>
      <c r="W24" s="45"/>
      <c r="X24" s="45"/>
      <c r="Y24" s="189"/>
      <c r="Z24" s="45"/>
      <c r="AA24" s="45"/>
      <c r="AB24" s="189"/>
      <c r="AC24" s="45"/>
      <c r="AD24" s="45"/>
      <c r="AE24" s="189"/>
      <c r="AF24" s="45"/>
      <c r="AG24" s="45"/>
      <c r="AH24" s="189"/>
      <c r="AI24" s="45"/>
      <c r="AJ24" s="45"/>
      <c r="AK24" s="189"/>
      <c r="AL24" s="45"/>
      <c r="AM24" s="45"/>
      <c r="AN24" s="46">
        <f t="shared" si="0"/>
        <v>0</v>
      </c>
    </row>
    <row r="25" spans="2:40" ht="20.100000000000001" customHeight="1" x14ac:dyDescent="0.15">
      <c r="B25" s="1083"/>
      <c r="C25" s="1084"/>
      <c r="D25" s="189"/>
      <c r="E25" s="45"/>
      <c r="F25" s="45"/>
      <c r="G25" s="189"/>
      <c r="H25" s="45"/>
      <c r="I25" s="45"/>
      <c r="J25" s="189"/>
      <c r="K25" s="45"/>
      <c r="L25" s="45"/>
      <c r="M25" s="189"/>
      <c r="N25" s="45"/>
      <c r="O25" s="45"/>
      <c r="P25" s="189"/>
      <c r="Q25" s="45"/>
      <c r="R25" s="45"/>
      <c r="S25" s="189"/>
      <c r="T25" s="45"/>
      <c r="U25" s="45"/>
      <c r="V25" s="189"/>
      <c r="W25" s="45"/>
      <c r="X25" s="45"/>
      <c r="Y25" s="189"/>
      <c r="Z25" s="45"/>
      <c r="AA25" s="45"/>
      <c r="AB25" s="189"/>
      <c r="AC25" s="45"/>
      <c r="AD25" s="45"/>
      <c r="AE25" s="189"/>
      <c r="AF25" s="45"/>
      <c r="AG25" s="45"/>
      <c r="AH25" s="189"/>
      <c r="AI25" s="45"/>
      <c r="AJ25" s="45"/>
      <c r="AK25" s="189"/>
      <c r="AL25" s="45"/>
      <c r="AM25" s="45"/>
      <c r="AN25" s="46">
        <f t="shared" si="0"/>
        <v>0</v>
      </c>
    </row>
    <row r="26" spans="2:40" ht="20.100000000000001" customHeight="1" x14ac:dyDescent="0.15">
      <c r="B26" s="1083"/>
      <c r="C26" s="1084"/>
      <c r="D26" s="189"/>
      <c r="E26" s="45"/>
      <c r="F26" s="45"/>
      <c r="G26" s="189"/>
      <c r="H26" s="45"/>
      <c r="I26" s="45"/>
      <c r="J26" s="189"/>
      <c r="K26" s="45"/>
      <c r="L26" s="45"/>
      <c r="M26" s="189"/>
      <c r="N26" s="45"/>
      <c r="O26" s="45"/>
      <c r="P26" s="189"/>
      <c r="Q26" s="45"/>
      <c r="R26" s="45"/>
      <c r="S26" s="189"/>
      <c r="T26" s="45"/>
      <c r="U26" s="45"/>
      <c r="V26" s="189"/>
      <c r="W26" s="45"/>
      <c r="X26" s="45"/>
      <c r="Y26" s="189"/>
      <c r="Z26" s="45"/>
      <c r="AA26" s="45"/>
      <c r="AB26" s="189"/>
      <c r="AC26" s="45"/>
      <c r="AD26" s="45"/>
      <c r="AE26" s="189"/>
      <c r="AF26" s="45"/>
      <c r="AG26" s="45"/>
      <c r="AH26" s="189"/>
      <c r="AI26" s="45"/>
      <c r="AJ26" s="45"/>
      <c r="AK26" s="189"/>
      <c r="AL26" s="45"/>
      <c r="AM26" s="45"/>
      <c r="AN26" s="46">
        <f t="shared" si="0"/>
        <v>0</v>
      </c>
    </row>
    <row r="27" spans="2:40" ht="20.100000000000001" customHeight="1" x14ac:dyDescent="0.15">
      <c r="B27" s="1083"/>
      <c r="C27" s="1084"/>
      <c r="D27" s="189"/>
      <c r="E27" s="45"/>
      <c r="F27" s="45"/>
      <c r="G27" s="189"/>
      <c r="H27" s="45"/>
      <c r="I27" s="45"/>
      <c r="J27" s="189"/>
      <c r="K27" s="45"/>
      <c r="L27" s="45"/>
      <c r="M27" s="189"/>
      <c r="N27" s="45"/>
      <c r="O27" s="45"/>
      <c r="P27" s="189"/>
      <c r="Q27" s="45"/>
      <c r="R27" s="45"/>
      <c r="S27" s="189"/>
      <c r="T27" s="45"/>
      <c r="U27" s="45"/>
      <c r="V27" s="189"/>
      <c r="W27" s="45"/>
      <c r="X27" s="45"/>
      <c r="Y27" s="189"/>
      <c r="Z27" s="45"/>
      <c r="AA27" s="45"/>
      <c r="AB27" s="189"/>
      <c r="AC27" s="45"/>
      <c r="AD27" s="45"/>
      <c r="AE27" s="189"/>
      <c r="AF27" s="45"/>
      <c r="AG27" s="45"/>
      <c r="AH27" s="189"/>
      <c r="AI27" s="45"/>
      <c r="AJ27" s="45"/>
      <c r="AK27" s="189"/>
      <c r="AL27" s="45"/>
      <c r="AM27" s="45"/>
      <c r="AN27" s="46">
        <f t="shared" si="0"/>
        <v>0</v>
      </c>
    </row>
    <row r="28" spans="2:40" ht="20.100000000000001" customHeight="1" x14ac:dyDescent="0.15">
      <c r="B28" s="1083"/>
      <c r="C28" s="1084"/>
      <c r="D28" s="189"/>
      <c r="E28" s="45"/>
      <c r="F28" s="45"/>
      <c r="G28" s="189"/>
      <c r="H28" s="45"/>
      <c r="I28" s="45"/>
      <c r="J28" s="189"/>
      <c r="K28" s="45"/>
      <c r="L28" s="45"/>
      <c r="M28" s="189"/>
      <c r="N28" s="45"/>
      <c r="O28" s="45"/>
      <c r="P28" s="189"/>
      <c r="Q28" s="45"/>
      <c r="R28" s="45"/>
      <c r="S28" s="189"/>
      <c r="T28" s="45"/>
      <c r="U28" s="45"/>
      <c r="V28" s="189"/>
      <c r="W28" s="45"/>
      <c r="X28" s="45"/>
      <c r="Y28" s="189"/>
      <c r="Z28" s="45"/>
      <c r="AA28" s="45"/>
      <c r="AB28" s="189"/>
      <c r="AC28" s="45"/>
      <c r="AD28" s="45"/>
      <c r="AE28" s="189"/>
      <c r="AF28" s="45"/>
      <c r="AG28" s="45"/>
      <c r="AH28" s="189"/>
      <c r="AI28" s="45"/>
      <c r="AJ28" s="45"/>
      <c r="AK28" s="189"/>
      <c r="AL28" s="45"/>
      <c r="AM28" s="45"/>
      <c r="AN28" s="46">
        <f t="shared" si="0"/>
        <v>0</v>
      </c>
    </row>
    <row r="29" spans="2:40" ht="20.100000000000001" customHeight="1" x14ac:dyDescent="0.15">
      <c r="B29" s="1083"/>
      <c r="C29" s="1084"/>
      <c r="D29" s="189"/>
      <c r="E29" s="45"/>
      <c r="F29" s="45"/>
      <c r="G29" s="189"/>
      <c r="H29" s="45"/>
      <c r="I29" s="45"/>
      <c r="J29" s="189"/>
      <c r="K29" s="45"/>
      <c r="L29" s="45"/>
      <c r="M29" s="189"/>
      <c r="N29" s="45"/>
      <c r="O29" s="45"/>
      <c r="P29" s="189"/>
      <c r="Q29" s="45"/>
      <c r="R29" s="45"/>
      <c r="S29" s="189"/>
      <c r="T29" s="45"/>
      <c r="U29" s="45"/>
      <c r="V29" s="189"/>
      <c r="W29" s="45"/>
      <c r="X29" s="45"/>
      <c r="Y29" s="189"/>
      <c r="Z29" s="45"/>
      <c r="AA29" s="45"/>
      <c r="AB29" s="189"/>
      <c r="AC29" s="45"/>
      <c r="AD29" s="45"/>
      <c r="AE29" s="189"/>
      <c r="AF29" s="45"/>
      <c r="AG29" s="45"/>
      <c r="AH29" s="189"/>
      <c r="AI29" s="45"/>
      <c r="AJ29" s="45"/>
      <c r="AK29" s="189"/>
      <c r="AL29" s="45"/>
      <c r="AM29" s="45"/>
      <c r="AN29" s="46">
        <f t="shared" si="0"/>
        <v>0</v>
      </c>
    </row>
    <row r="30" spans="2:40" ht="20.100000000000001" customHeight="1" x14ac:dyDescent="0.15">
      <c r="B30" s="1083"/>
      <c r="C30" s="1084"/>
      <c r="D30" s="189"/>
      <c r="E30" s="45"/>
      <c r="F30" s="45"/>
      <c r="G30" s="189"/>
      <c r="H30" s="45"/>
      <c r="I30" s="45"/>
      <c r="J30" s="189"/>
      <c r="K30" s="45"/>
      <c r="L30" s="45"/>
      <c r="M30" s="189"/>
      <c r="N30" s="45"/>
      <c r="O30" s="45"/>
      <c r="P30" s="189"/>
      <c r="Q30" s="45"/>
      <c r="R30" s="45"/>
      <c r="S30" s="189"/>
      <c r="T30" s="45"/>
      <c r="U30" s="45"/>
      <c r="V30" s="189"/>
      <c r="W30" s="45"/>
      <c r="X30" s="45"/>
      <c r="Y30" s="189"/>
      <c r="Z30" s="45"/>
      <c r="AA30" s="45"/>
      <c r="AB30" s="189"/>
      <c r="AC30" s="45"/>
      <c r="AD30" s="45"/>
      <c r="AE30" s="189"/>
      <c r="AF30" s="45"/>
      <c r="AG30" s="45"/>
      <c r="AH30" s="189"/>
      <c r="AI30" s="45"/>
      <c r="AJ30" s="45"/>
      <c r="AK30" s="189"/>
      <c r="AL30" s="45"/>
      <c r="AM30" s="45"/>
      <c r="AN30" s="46">
        <f t="shared" si="0"/>
        <v>0</v>
      </c>
    </row>
    <row r="31" spans="2:40" ht="20.100000000000001" customHeight="1" x14ac:dyDescent="0.15">
      <c r="B31" s="1083"/>
      <c r="C31" s="1084"/>
      <c r="D31" s="189"/>
      <c r="E31" s="45"/>
      <c r="F31" s="45"/>
      <c r="G31" s="189"/>
      <c r="H31" s="45"/>
      <c r="I31" s="45"/>
      <c r="J31" s="189"/>
      <c r="K31" s="45"/>
      <c r="L31" s="45"/>
      <c r="M31" s="189"/>
      <c r="N31" s="45"/>
      <c r="O31" s="45"/>
      <c r="P31" s="189"/>
      <c r="Q31" s="45"/>
      <c r="R31" s="45"/>
      <c r="S31" s="189"/>
      <c r="T31" s="45"/>
      <c r="U31" s="45"/>
      <c r="V31" s="189"/>
      <c r="W31" s="45"/>
      <c r="X31" s="45"/>
      <c r="Y31" s="189"/>
      <c r="Z31" s="45"/>
      <c r="AA31" s="45"/>
      <c r="AB31" s="189"/>
      <c r="AC31" s="45"/>
      <c r="AD31" s="45"/>
      <c r="AE31" s="189"/>
      <c r="AF31" s="45"/>
      <c r="AG31" s="45"/>
      <c r="AH31" s="189"/>
      <c r="AI31" s="45"/>
      <c r="AJ31" s="45"/>
      <c r="AK31" s="189"/>
      <c r="AL31" s="45"/>
      <c r="AM31" s="45"/>
      <c r="AN31" s="46">
        <f t="shared" si="0"/>
        <v>0</v>
      </c>
    </row>
    <row r="32" spans="2:40" ht="20.100000000000001" customHeight="1" x14ac:dyDescent="0.15">
      <c r="B32" s="1083"/>
      <c r="C32" s="1084"/>
      <c r="D32" s="189"/>
      <c r="E32" s="45"/>
      <c r="F32" s="45"/>
      <c r="G32" s="189"/>
      <c r="H32" s="45"/>
      <c r="I32" s="45"/>
      <c r="J32" s="189"/>
      <c r="K32" s="45"/>
      <c r="L32" s="45"/>
      <c r="M32" s="189"/>
      <c r="N32" s="45"/>
      <c r="O32" s="45"/>
      <c r="P32" s="189"/>
      <c r="Q32" s="45"/>
      <c r="R32" s="45"/>
      <c r="S32" s="189"/>
      <c r="T32" s="45"/>
      <c r="U32" s="45"/>
      <c r="V32" s="189"/>
      <c r="W32" s="45"/>
      <c r="X32" s="45"/>
      <c r="Y32" s="189"/>
      <c r="Z32" s="45"/>
      <c r="AA32" s="45"/>
      <c r="AB32" s="189"/>
      <c r="AC32" s="45"/>
      <c r="AD32" s="45"/>
      <c r="AE32" s="189"/>
      <c r="AF32" s="45"/>
      <c r="AG32" s="45"/>
      <c r="AH32" s="189"/>
      <c r="AI32" s="45"/>
      <c r="AJ32" s="45"/>
      <c r="AK32" s="189"/>
      <c r="AL32" s="45"/>
      <c r="AM32" s="45"/>
      <c r="AN32" s="46">
        <f t="shared" si="0"/>
        <v>0</v>
      </c>
    </row>
    <row r="33" spans="2:40" ht="20.100000000000001" customHeight="1" x14ac:dyDescent="0.15">
      <c r="B33" s="1083"/>
      <c r="C33" s="1084"/>
      <c r="D33" s="189"/>
      <c r="E33" s="45"/>
      <c r="F33" s="45"/>
      <c r="G33" s="189"/>
      <c r="H33" s="45"/>
      <c r="I33" s="45"/>
      <c r="J33" s="189"/>
      <c r="K33" s="45"/>
      <c r="L33" s="45"/>
      <c r="M33" s="189"/>
      <c r="N33" s="45"/>
      <c r="O33" s="45"/>
      <c r="P33" s="189"/>
      <c r="Q33" s="45"/>
      <c r="R33" s="45"/>
      <c r="S33" s="189"/>
      <c r="T33" s="45"/>
      <c r="U33" s="45"/>
      <c r="V33" s="189"/>
      <c r="W33" s="45"/>
      <c r="X33" s="45"/>
      <c r="Y33" s="189"/>
      <c r="Z33" s="45"/>
      <c r="AA33" s="45"/>
      <c r="AB33" s="189"/>
      <c r="AC33" s="45"/>
      <c r="AD33" s="45"/>
      <c r="AE33" s="189"/>
      <c r="AF33" s="45"/>
      <c r="AG33" s="45"/>
      <c r="AH33" s="189"/>
      <c r="AI33" s="45"/>
      <c r="AJ33" s="45"/>
      <c r="AK33" s="189"/>
      <c r="AL33" s="45"/>
      <c r="AM33" s="45"/>
      <c r="AN33" s="46">
        <f t="shared" si="0"/>
        <v>0</v>
      </c>
    </row>
    <row r="34" spans="2:40" ht="20.100000000000001" customHeight="1" x14ac:dyDescent="0.15">
      <c r="B34" s="1087" t="s">
        <v>875</v>
      </c>
      <c r="C34" s="1088"/>
      <c r="D34" s="189">
        <f t="shared" ref="D34:AM34" si="1">SUM(D9:D33)</f>
        <v>25</v>
      </c>
      <c r="E34" s="568">
        <f t="shared" si="1"/>
        <v>1</v>
      </c>
      <c r="F34" s="335">
        <f t="shared" si="1"/>
        <v>4</v>
      </c>
      <c r="G34" s="189">
        <f t="shared" si="1"/>
        <v>4</v>
      </c>
      <c r="H34" s="568">
        <f t="shared" si="1"/>
        <v>10</v>
      </c>
      <c r="I34" s="335">
        <f t="shared" si="1"/>
        <v>3</v>
      </c>
      <c r="J34" s="189">
        <f t="shared" si="1"/>
        <v>2</v>
      </c>
      <c r="K34" s="568">
        <f t="shared" si="1"/>
        <v>5</v>
      </c>
      <c r="L34" s="335">
        <f t="shared" si="1"/>
        <v>12</v>
      </c>
      <c r="M34" s="189">
        <f t="shared" si="1"/>
        <v>13</v>
      </c>
      <c r="N34" s="568">
        <f t="shared" si="1"/>
        <v>0</v>
      </c>
      <c r="O34" s="335">
        <f t="shared" si="1"/>
        <v>1</v>
      </c>
      <c r="P34" s="189">
        <f t="shared" si="1"/>
        <v>2</v>
      </c>
      <c r="Q34" s="568">
        <f t="shared" si="1"/>
        <v>2</v>
      </c>
      <c r="R34" s="335">
        <f t="shared" si="1"/>
        <v>4</v>
      </c>
      <c r="S34" s="189">
        <f t="shared" si="1"/>
        <v>0</v>
      </c>
      <c r="T34" s="568">
        <f t="shared" si="1"/>
        <v>0</v>
      </c>
      <c r="U34" s="335">
        <f t="shared" si="1"/>
        <v>15</v>
      </c>
      <c r="V34" s="189">
        <f t="shared" si="1"/>
        <v>4</v>
      </c>
      <c r="W34" s="568">
        <f t="shared" si="1"/>
        <v>8</v>
      </c>
      <c r="X34" s="335">
        <f t="shared" si="1"/>
        <v>1</v>
      </c>
      <c r="Y34" s="189">
        <f t="shared" si="1"/>
        <v>0</v>
      </c>
      <c r="Z34" s="568">
        <f t="shared" si="1"/>
        <v>6</v>
      </c>
      <c r="AA34" s="335">
        <f t="shared" si="1"/>
        <v>5</v>
      </c>
      <c r="AB34" s="189">
        <f t="shared" si="1"/>
        <v>2</v>
      </c>
      <c r="AC34" s="568">
        <f t="shared" si="1"/>
        <v>2</v>
      </c>
      <c r="AD34" s="335">
        <f t="shared" si="1"/>
        <v>0</v>
      </c>
      <c r="AE34" s="189">
        <f t="shared" si="1"/>
        <v>0</v>
      </c>
      <c r="AF34" s="568">
        <f t="shared" si="1"/>
        <v>3</v>
      </c>
      <c r="AG34" s="335">
        <f t="shared" si="1"/>
        <v>0</v>
      </c>
      <c r="AH34" s="189">
        <f t="shared" si="1"/>
        <v>0</v>
      </c>
      <c r="AI34" s="568">
        <f t="shared" si="1"/>
        <v>2</v>
      </c>
      <c r="AJ34" s="335">
        <f t="shared" si="1"/>
        <v>0</v>
      </c>
      <c r="AK34" s="189">
        <f t="shared" si="1"/>
        <v>2</v>
      </c>
      <c r="AL34" s="568">
        <f t="shared" si="1"/>
        <v>0</v>
      </c>
      <c r="AM34" s="335">
        <f t="shared" si="1"/>
        <v>21</v>
      </c>
      <c r="AN34" s="46">
        <f t="shared" si="0"/>
        <v>159</v>
      </c>
    </row>
    <row r="35" spans="2:40" ht="20.100000000000001" customHeight="1" thickBot="1" x14ac:dyDescent="0.2">
      <c r="B35" s="1089" t="s">
        <v>876</v>
      </c>
      <c r="C35" s="1090"/>
      <c r="D35" s="48"/>
      <c r="E35" s="49">
        <f>SUM(D34:F34)</f>
        <v>30</v>
      </c>
      <c r="F35" s="49"/>
      <c r="G35" s="48"/>
      <c r="H35" s="49">
        <f>SUM(G34:I34)</f>
        <v>17</v>
      </c>
      <c r="I35" s="49"/>
      <c r="J35" s="48"/>
      <c r="K35" s="49">
        <f>SUM(J34:L34)</f>
        <v>19</v>
      </c>
      <c r="L35" s="49"/>
      <c r="M35" s="48"/>
      <c r="N35" s="49">
        <f>SUM(M34:O34)</f>
        <v>14</v>
      </c>
      <c r="O35" s="49"/>
      <c r="P35" s="48"/>
      <c r="Q35" s="49">
        <f>SUM(P34:R34)</f>
        <v>8</v>
      </c>
      <c r="R35" s="49"/>
      <c r="S35" s="48"/>
      <c r="T35" s="49">
        <f>SUM(S34:U34)</f>
        <v>15</v>
      </c>
      <c r="U35" s="49"/>
      <c r="V35" s="48"/>
      <c r="W35" s="49">
        <f>SUM(V34:X34)</f>
        <v>13</v>
      </c>
      <c r="X35" s="49"/>
      <c r="Y35" s="48"/>
      <c r="Z35" s="49">
        <f>SUM(Y34:AA34)</f>
        <v>11</v>
      </c>
      <c r="AA35" s="49"/>
      <c r="AB35" s="48"/>
      <c r="AC35" s="49">
        <f>SUM(AB34:AD34)</f>
        <v>4</v>
      </c>
      <c r="AD35" s="49"/>
      <c r="AE35" s="48"/>
      <c r="AF35" s="49">
        <f>SUM(AE34:AG34)</f>
        <v>3</v>
      </c>
      <c r="AG35" s="49"/>
      <c r="AH35" s="48"/>
      <c r="AI35" s="49">
        <f>SUM(AH34:AJ34)</f>
        <v>2</v>
      </c>
      <c r="AJ35" s="49"/>
      <c r="AK35" s="48"/>
      <c r="AL35" s="49">
        <f>SUM(AK34:AM34)</f>
        <v>23</v>
      </c>
      <c r="AM35" s="49"/>
      <c r="AN35" s="50">
        <f>SUM(AN9:AN33)</f>
        <v>159</v>
      </c>
    </row>
    <row r="36" spans="2:40" ht="9.9499999999999993" customHeight="1" x14ac:dyDescent="0.15"/>
    <row r="37" spans="2:40" ht="24.95" customHeight="1" x14ac:dyDescent="0.15">
      <c r="B37" s="2" t="s">
        <v>167</v>
      </c>
    </row>
    <row r="38" spans="2:40" ht="9.9499999999999993" customHeight="1" thickBot="1" x14ac:dyDescent="0.2"/>
    <row r="39" spans="2:40" ht="20.100000000000001" customHeight="1" thickBot="1" x14ac:dyDescent="0.2">
      <c r="B39" s="1" t="s">
        <v>164</v>
      </c>
      <c r="C39" s="642" t="e">
        <f>'４　経営収支'!#REF!</f>
        <v>#REF!</v>
      </c>
      <c r="D39" s="1" t="s">
        <v>877</v>
      </c>
    </row>
    <row r="40" spans="2:40" ht="9.9499999999999993" customHeight="1" thickBot="1" x14ac:dyDescent="0.2"/>
    <row r="41" spans="2:40" ht="20.100000000000001" customHeight="1" x14ac:dyDescent="0.15">
      <c r="B41" s="1097" t="s">
        <v>878</v>
      </c>
      <c r="C41" s="1098"/>
      <c r="D41" s="1093">
        <v>1</v>
      </c>
      <c r="E41" s="1094"/>
      <c r="F41" s="1095"/>
      <c r="G41" s="1093">
        <v>2</v>
      </c>
      <c r="H41" s="1094"/>
      <c r="I41" s="1095"/>
      <c r="J41" s="1093">
        <v>3</v>
      </c>
      <c r="K41" s="1094"/>
      <c r="L41" s="1095"/>
      <c r="M41" s="1093">
        <v>4</v>
      </c>
      <c r="N41" s="1094"/>
      <c r="O41" s="1095"/>
      <c r="P41" s="1093">
        <v>5</v>
      </c>
      <c r="Q41" s="1094"/>
      <c r="R41" s="1095"/>
      <c r="S41" s="1093">
        <v>6</v>
      </c>
      <c r="T41" s="1094"/>
      <c r="U41" s="1095"/>
      <c r="V41" s="1093">
        <v>7</v>
      </c>
      <c r="W41" s="1094"/>
      <c r="X41" s="1095"/>
      <c r="Y41" s="1093">
        <v>8</v>
      </c>
      <c r="Z41" s="1094"/>
      <c r="AA41" s="1095"/>
      <c r="AB41" s="1093">
        <v>9</v>
      </c>
      <c r="AC41" s="1094"/>
      <c r="AD41" s="1095"/>
      <c r="AE41" s="1093">
        <v>10</v>
      </c>
      <c r="AF41" s="1094"/>
      <c r="AG41" s="1095"/>
      <c r="AH41" s="1093">
        <v>11</v>
      </c>
      <c r="AI41" s="1094"/>
      <c r="AJ41" s="1095"/>
      <c r="AK41" s="1093">
        <v>12</v>
      </c>
      <c r="AL41" s="1094"/>
      <c r="AM41" s="1095"/>
      <c r="AN41" s="1096" t="s">
        <v>30</v>
      </c>
    </row>
    <row r="42" spans="2:40" ht="20.100000000000001" customHeight="1" x14ac:dyDescent="0.15">
      <c r="B42" s="1051"/>
      <c r="C42" s="1052"/>
      <c r="D42" s="325" t="s">
        <v>31</v>
      </c>
      <c r="E42" s="567" t="s">
        <v>32</v>
      </c>
      <c r="F42" s="42" t="s">
        <v>33</v>
      </c>
      <c r="G42" s="325" t="s">
        <v>31</v>
      </c>
      <c r="H42" s="42" t="s">
        <v>32</v>
      </c>
      <c r="I42" s="42" t="s">
        <v>33</v>
      </c>
      <c r="J42" s="325" t="s">
        <v>31</v>
      </c>
      <c r="K42" s="42" t="s">
        <v>32</v>
      </c>
      <c r="L42" s="42" t="s">
        <v>33</v>
      </c>
      <c r="M42" s="325" t="s">
        <v>31</v>
      </c>
      <c r="N42" s="42" t="s">
        <v>32</v>
      </c>
      <c r="O42" s="42" t="s">
        <v>33</v>
      </c>
      <c r="P42" s="325" t="s">
        <v>31</v>
      </c>
      <c r="Q42" s="42" t="s">
        <v>32</v>
      </c>
      <c r="R42" s="42" t="s">
        <v>33</v>
      </c>
      <c r="S42" s="325" t="s">
        <v>31</v>
      </c>
      <c r="T42" s="543" t="s">
        <v>32</v>
      </c>
      <c r="U42" s="543" t="s">
        <v>33</v>
      </c>
      <c r="V42" s="325" t="s">
        <v>31</v>
      </c>
      <c r="W42" s="42" t="s">
        <v>32</v>
      </c>
      <c r="X42" s="42" t="s">
        <v>33</v>
      </c>
      <c r="Y42" s="325" t="s">
        <v>31</v>
      </c>
      <c r="Z42" s="42" t="s">
        <v>32</v>
      </c>
      <c r="AA42" s="42" t="s">
        <v>33</v>
      </c>
      <c r="AB42" s="325" t="s">
        <v>31</v>
      </c>
      <c r="AC42" s="42" t="s">
        <v>32</v>
      </c>
      <c r="AD42" s="42" t="s">
        <v>33</v>
      </c>
      <c r="AE42" s="325" t="s">
        <v>31</v>
      </c>
      <c r="AF42" s="42" t="s">
        <v>32</v>
      </c>
      <c r="AG42" s="42" t="s">
        <v>33</v>
      </c>
      <c r="AH42" s="325" t="s">
        <v>31</v>
      </c>
      <c r="AI42" s="42" t="s">
        <v>32</v>
      </c>
      <c r="AJ42" s="42" t="s">
        <v>33</v>
      </c>
      <c r="AK42" s="325" t="s">
        <v>31</v>
      </c>
      <c r="AL42" s="42" t="s">
        <v>32</v>
      </c>
      <c r="AM42" s="42" t="s">
        <v>33</v>
      </c>
      <c r="AN42" s="1054"/>
    </row>
    <row r="43" spans="2:40" ht="20.100000000000001" customHeight="1" x14ac:dyDescent="0.15">
      <c r="B43" s="1063" t="s">
        <v>879</v>
      </c>
      <c r="C43" s="1052"/>
      <c r="D43" s="189" t="e">
        <f>D34*$C$39/10</f>
        <v>#REF!</v>
      </c>
      <c r="E43" s="568" t="e">
        <f t="shared" ref="E43:AM43" si="2">E34*$C$39/10</f>
        <v>#REF!</v>
      </c>
      <c r="F43" s="335" t="e">
        <f t="shared" si="2"/>
        <v>#REF!</v>
      </c>
      <c r="G43" s="189" t="e">
        <f t="shared" si="2"/>
        <v>#REF!</v>
      </c>
      <c r="H43" s="568" t="e">
        <f t="shared" si="2"/>
        <v>#REF!</v>
      </c>
      <c r="I43" s="335" t="e">
        <f t="shared" si="2"/>
        <v>#REF!</v>
      </c>
      <c r="J43" s="189" t="e">
        <f t="shared" si="2"/>
        <v>#REF!</v>
      </c>
      <c r="K43" s="568" t="e">
        <f t="shared" si="2"/>
        <v>#REF!</v>
      </c>
      <c r="L43" s="335" t="e">
        <f t="shared" si="2"/>
        <v>#REF!</v>
      </c>
      <c r="M43" s="189" t="e">
        <f t="shared" si="2"/>
        <v>#REF!</v>
      </c>
      <c r="N43" s="568" t="e">
        <f t="shared" si="2"/>
        <v>#REF!</v>
      </c>
      <c r="O43" s="335" t="e">
        <f t="shared" si="2"/>
        <v>#REF!</v>
      </c>
      <c r="P43" s="189" t="e">
        <f t="shared" si="2"/>
        <v>#REF!</v>
      </c>
      <c r="Q43" s="568" t="e">
        <f t="shared" si="2"/>
        <v>#REF!</v>
      </c>
      <c r="R43" s="335" t="e">
        <f t="shared" si="2"/>
        <v>#REF!</v>
      </c>
      <c r="S43" s="189" t="e">
        <f t="shared" si="2"/>
        <v>#REF!</v>
      </c>
      <c r="T43" s="568" t="e">
        <f t="shared" si="2"/>
        <v>#REF!</v>
      </c>
      <c r="U43" s="335" t="e">
        <f t="shared" si="2"/>
        <v>#REF!</v>
      </c>
      <c r="V43" s="189" t="e">
        <f t="shared" si="2"/>
        <v>#REF!</v>
      </c>
      <c r="W43" s="568" t="e">
        <f t="shared" si="2"/>
        <v>#REF!</v>
      </c>
      <c r="X43" s="335" t="e">
        <f t="shared" si="2"/>
        <v>#REF!</v>
      </c>
      <c r="Y43" s="189" t="e">
        <f t="shared" si="2"/>
        <v>#REF!</v>
      </c>
      <c r="Z43" s="568" t="e">
        <f t="shared" si="2"/>
        <v>#REF!</v>
      </c>
      <c r="AA43" s="335" t="e">
        <f t="shared" si="2"/>
        <v>#REF!</v>
      </c>
      <c r="AB43" s="189" t="e">
        <f t="shared" si="2"/>
        <v>#REF!</v>
      </c>
      <c r="AC43" s="568" t="e">
        <f t="shared" si="2"/>
        <v>#REF!</v>
      </c>
      <c r="AD43" s="335" t="e">
        <f t="shared" si="2"/>
        <v>#REF!</v>
      </c>
      <c r="AE43" s="189" t="e">
        <f t="shared" si="2"/>
        <v>#REF!</v>
      </c>
      <c r="AF43" s="568" t="e">
        <f t="shared" si="2"/>
        <v>#REF!</v>
      </c>
      <c r="AG43" s="335" t="e">
        <f t="shared" si="2"/>
        <v>#REF!</v>
      </c>
      <c r="AH43" s="189" t="e">
        <f t="shared" si="2"/>
        <v>#REF!</v>
      </c>
      <c r="AI43" s="568" t="e">
        <f t="shared" si="2"/>
        <v>#REF!</v>
      </c>
      <c r="AJ43" s="335" t="e">
        <f t="shared" si="2"/>
        <v>#REF!</v>
      </c>
      <c r="AK43" s="189" t="e">
        <f t="shared" si="2"/>
        <v>#REF!</v>
      </c>
      <c r="AL43" s="568" t="e">
        <f t="shared" si="2"/>
        <v>#REF!</v>
      </c>
      <c r="AM43" s="335" t="e">
        <f t="shared" si="2"/>
        <v>#REF!</v>
      </c>
      <c r="AN43" s="46" t="e">
        <f t="shared" ref="AN43:AN47" si="3">SUM(D43:AM43)</f>
        <v>#REF!</v>
      </c>
    </row>
    <row r="44" spans="2:40" ht="20.100000000000001" customHeight="1" thickBot="1" x14ac:dyDescent="0.2">
      <c r="B44" s="1085" t="s">
        <v>876</v>
      </c>
      <c r="C44" s="1086"/>
      <c r="D44" s="183"/>
      <c r="E44" s="180" t="e">
        <f>SUM(D43:F43)</f>
        <v>#REF!</v>
      </c>
      <c r="F44" s="180"/>
      <c r="G44" s="183"/>
      <c r="H44" s="180" t="e">
        <f>SUM(G43:I43)</f>
        <v>#REF!</v>
      </c>
      <c r="I44" s="180"/>
      <c r="J44" s="183"/>
      <c r="K44" s="180" t="e">
        <f>SUM(J43:L43)</f>
        <v>#REF!</v>
      </c>
      <c r="L44" s="180"/>
      <c r="M44" s="183"/>
      <c r="N44" s="180" t="e">
        <f>SUM(M43:O43)</f>
        <v>#REF!</v>
      </c>
      <c r="O44" s="180"/>
      <c r="P44" s="183"/>
      <c r="Q44" s="180" t="e">
        <f>SUM(P43:R43)</f>
        <v>#REF!</v>
      </c>
      <c r="R44" s="180"/>
      <c r="S44" s="183"/>
      <c r="T44" s="180" t="e">
        <f>SUM(S43:U43)</f>
        <v>#REF!</v>
      </c>
      <c r="U44" s="180"/>
      <c r="V44" s="183"/>
      <c r="W44" s="180" t="e">
        <f>SUM(V43:X43)</f>
        <v>#REF!</v>
      </c>
      <c r="X44" s="180"/>
      <c r="Y44" s="183"/>
      <c r="Z44" s="180" t="e">
        <f>SUM(Y43:AA43)</f>
        <v>#REF!</v>
      </c>
      <c r="AA44" s="180"/>
      <c r="AB44" s="183"/>
      <c r="AC44" s="180" t="e">
        <f>SUM(AB43:AD43)</f>
        <v>#REF!</v>
      </c>
      <c r="AD44" s="180"/>
      <c r="AE44" s="183"/>
      <c r="AF44" s="180" t="e">
        <f>SUM(AE43:AG43)</f>
        <v>#REF!</v>
      </c>
      <c r="AG44" s="180"/>
      <c r="AH44" s="183"/>
      <c r="AI44" s="180" t="e">
        <f>SUM(AH43:AJ43)</f>
        <v>#REF!</v>
      </c>
      <c r="AJ44" s="180"/>
      <c r="AK44" s="183"/>
      <c r="AL44" s="180" t="e">
        <f>SUM(AK43:AM43)</f>
        <v>#REF!</v>
      </c>
      <c r="AM44" s="180"/>
      <c r="AN44" s="184" t="e">
        <f t="shared" si="3"/>
        <v>#REF!</v>
      </c>
    </row>
    <row r="45" spans="2:40" ht="20.100000000000001" customHeight="1" thickTop="1" x14ac:dyDescent="0.15">
      <c r="B45" s="1064" t="s">
        <v>170</v>
      </c>
      <c r="C45" s="185" t="s">
        <v>880</v>
      </c>
      <c r="D45" s="186">
        <v>60</v>
      </c>
      <c r="E45" s="187">
        <v>60</v>
      </c>
      <c r="F45" s="187">
        <v>60</v>
      </c>
      <c r="G45" s="186">
        <v>60</v>
      </c>
      <c r="H45" s="187">
        <v>60</v>
      </c>
      <c r="I45" s="187">
        <v>60</v>
      </c>
      <c r="J45" s="186">
        <v>60</v>
      </c>
      <c r="K45" s="187">
        <v>60</v>
      </c>
      <c r="L45" s="187">
        <v>60</v>
      </c>
      <c r="M45" s="186">
        <v>60</v>
      </c>
      <c r="N45" s="187">
        <v>60</v>
      </c>
      <c r="O45" s="187">
        <v>60</v>
      </c>
      <c r="P45" s="186">
        <v>60</v>
      </c>
      <c r="Q45" s="187">
        <v>60</v>
      </c>
      <c r="R45" s="187">
        <v>60</v>
      </c>
      <c r="S45" s="186">
        <v>60</v>
      </c>
      <c r="T45" s="187">
        <v>60</v>
      </c>
      <c r="U45" s="187">
        <v>60</v>
      </c>
      <c r="V45" s="186">
        <v>60</v>
      </c>
      <c r="W45" s="187">
        <v>60</v>
      </c>
      <c r="X45" s="187">
        <v>60</v>
      </c>
      <c r="Y45" s="186">
        <v>60</v>
      </c>
      <c r="Z45" s="187">
        <v>60</v>
      </c>
      <c r="AA45" s="187">
        <v>60</v>
      </c>
      <c r="AB45" s="186">
        <v>60</v>
      </c>
      <c r="AC45" s="187">
        <v>60</v>
      </c>
      <c r="AD45" s="187">
        <v>60</v>
      </c>
      <c r="AE45" s="186">
        <v>60</v>
      </c>
      <c r="AF45" s="187">
        <v>60</v>
      </c>
      <c r="AG45" s="187">
        <v>60</v>
      </c>
      <c r="AH45" s="186">
        <v>60</v>
      </c>
      <c r="AI45" s="187">
        <v>60</v>
      </c>
      <c r="AJ45" s="187">
        <v>60</v>
      </c>
      <c r="AK45" s="186">
        <v>60</v>
      </c>
      <c r="AL45" s="187">
        <v>60</v>
      </c>
      <c r="AM45" s="187">
        <v>60</v>
      </c>
      <c r="AN45" s="188">
        <f t="shared" si="3"/>
        <v>2160</v>
      </c>
    </row>
    <row r="46" spans="2:40" ht="20.100000000000001" customHeight="1" x14ac:dyDescent="0.15">
      <c r="B46" s="1065"/>
      <c r="C46" s="569" t="s">
        <v>881</v>
      </c>
      <c r="D46" s="189">
        <v>50</v>
      </c>
      <c r="E46" s="45">
        <v>50</v>
      </c>
      <c r="F46" s="45">
        <v>50</v>
      </c>
      <c r="G46" s="189">
        <v>50</v>
      </c>
      <c r="H46" s="45">
        <v>50</v>
      </c>
      <c r="I46" s="45">
        <v>50</v>
      </c>
      <c r="J46" s="189">
        <v>50</v>
      </c>
      <c r="K46" s="45">
        <v>50</v>
      </c>
      <c r="L46" s="45">
        <v>50</v>
      </c>
      <c r="M46" s="189">
        <v>50</v>
      </c>
      <c r="N46" s="45">
        <v>50</v>
      </c>
      <c r="O46" s="45">
        <v>50</v>
      </c>
      <c r="P46" s="189">
        <v>50</v>
      </c>
      <c r="Q46" s="45">
        <v>50</v>
      </c>
      <c r="R46" s="45">
        <v>50</v>
      </c>
      <c r="S46" s="189">
        <v>50</v>
      </c>
      <c r="T46" s="45">
        <v>50</v>
      </c>
      <c r="U46" s="45">
        <v>50</v>
      </c>
      <c r="V46" s="189">
        <v>50</v>
      </c>
      <c r="W46" s="45">
        <v>50</v>
      </c>
      <c r="X46" s="45">
        <v>50</v>
      </c>
      <c r="Y46" s="189">
        <v>50</v>
      </c>
      <c r="Z46" s="45">
        <v>50</v>
      </c>
      <c r="AA46" s="45">
        <v>50</v>
      </c>
      <c r="AB46" s="189">
        <v>50</v>
      </c>
      <c r="AC46" s="45">
        <v>50</v>
      </c>
      <c r="AD46" s="45">
        <v>50</v>
      </c>
      <c r="AE46" s="189">
        <v>50</v>
      </c>
      <c r="AF46" s="45">
        <v>50</v>
      </c>
      <c r="AG46" s="45">
        <v>50</v>
      </c>
      <c r="AH46" s="189">
        <v>50</v>
      </c>
      <c r="AI46" s="45">
        <v>50</v>
      </c>
      <c r="AJ46" s="45">
        <v>50</v>
      </c>
      <c r="AK46" s="189">
        <v>50</v>
      </c>
      <c r="AL46" s="45">
        <v>50</v>
      </c>
      <c r="AM46" s="45">
        <v>50</v>
      </c>
      <c r="AN46" s="46">
        <f t="shared" si="3"/>
        <v>1800</v>
      </c>
    </row>
    <row r="47" spans="2:40" ht="20.100000000000001" customHeight="1" x14ac:dyDescent="0.15">
      <c r="B47" s="1065"/>
      <c r="C47" s="569" t="s">
        <v>882</v>
      </c>
      <c r="D47" s="189">
        <v>25</v>
      </c>
      <c r="E47" s="45">
        <v>25</v>
      </c>
      <c r="F47" s="45">
        <v>25</v>
      </c>
      <c r="G47" s="189">
        <v>25</v>
      </c>
      <c r="H47" s="45">
        <v>25</v>
      </c>
      <c r="I47" s="45">
        <v>25</v>
      </c>
      <c r="J47" s="189">
        <v>25</v>
      </c>
      <c r="K47" s="45">
        <v>25</v>
      </c>
      <c r="L47" s="45">
        <v>25</v>
      </c>
      <c r="M47" s="189">
        <v>25</v>
      </c>
      <c r="N47" s="45">
        <v>25</v>
      </c>
      <c r="O47" s="45">
        <v>25</v>
      </c>
      <c r="P47" s="189">
        <v>25</v>
      </c>
      <c r="Q47" s="45">
        <v>25</v>
      </c>
      <c r="R47" s="45">
        <v>25</v>
      </c>
      <c r="S47" s="189">
        <v>25</v>
      </c>
      <c r="T47" s="45">
        <v>25</v>
      </c>
      <c r="U47" s="45">
        <v>25</v>
      </c>
      <c r="V47" s="189">
        <v>25</v>
      </c>
      <c r="W47" s="45">
        <v>25</v>
      </c>
      <c r="X47" s="45">
        <v>25</v>
      </c>
      <c r="Y47" s="189">
        <v>25</v>
      </c>
      <c r="Z47" s="45">
        <v>25</v>
      </c>
      <c r="AA47" s="45">
        <v>25</v>
      </c>
      <c r="AB47" s="189">
        <v>25</v>
      </c>
      <c r="AC47" s="45">
        <v>25</v>
      </c>
      <c r="AD47" s="45">
        <v>25</v>
      </c>
      <c r="AE47" s="189">
        <v>25</v>
      </c>
      <c r="AF47" s="45">
        <v>25</v>
      </c>
      <c r="AG47" s="45">
        <v>25</v>
      </c>
      <c r="AH47" s="189">
        <v>25</v>
      </c>
      <c r="AI47" s="45">
        <v>25</v>
      </c>
      <c r="AJ47" s="45">
        <v>25</v>
      </c>
      <c r="AK47" s="189">
        <v>25</v>
      </c>
      <c r="AL47" s="45">
        <v>25</v>
      </c>
      <c r="AM47" s="45">
        <v>25</v>
      </c>
      <c r="AN47" s="46">
        <f t="shared" si="3"/>
        <v>900</v>
      </c>
    </row>
    <row r="48" spans="2:40" ht="20.100000000000001" customHeight="1" x14ac:dyDescent="0.15">
      <c r="B48" s="1065"/>
      <c r="C48" s="570"/>
      <c r="D48" s="189"/>
      <c r="E48" s="45"/>
      <c r="F48" s="45"/>
      <c r="G48" s="189"/>
      <c r="H48" s="45"/>
      <c r="I48" s="45"/>
      <c r="J48" s="189"/>
      <c r="K48" s="45"/>
      <c r="L48" s="45"/>
      <c r="M48" s="189"/>
      <c r="N48" s="45"/>
      <c r="O48" s="45"/>
      <c r="P48" s="189"/>
      <c r="Q48" s="45"/>
      <c r="R48" s="45"/>
      <c r="S48" s="189"/>
      <c r="T48" s="45"/>
      <c r="U48" s="45"/>
      <c r="V48" s="189"/>
      <c r="W48" s="45"/>
      <c r="X48" s="45"/>
      <c r="Y48" s="189"/>
      <c r="Z48" s="45"/>
      <c r="AA48" s="45"/>
      <c r="AB48" s="189"/>
      <c r="AC48" s="45"/>
      <c r="AD48" s="45"/>
      <c r="AE48" s="189"/>
      <c r="AF48" s="45"/>
      <c r="AG48" s="45"/>
      <c r="AH48" s="189"/>
      <c r="AI48" s="45"/>
      <c r="AJ48" s="45"/>
      <c r="AK48" s="189"/>
      <c r="AL48" s="45"/>
      <c r="AM48" s="45"/>
      <c r="AN48" s="46">
        <f t="shared" ref="AN48:AN51" si="4">SUM(D48:AM48)</f>
        <v>0</v>
      </c>
    </row>
    <row r="49" spans="2:40" ht="20.100000000000001" customHeight="1" thickBot="1" x14ac:dyDescent="0.2">
      <c r="B49" s="1066"/>
      <c r="C49" s="571" t="s">
        <v>173</v>
      </c>
      <c r="D49" s="190">
        <f>SUM(D45:D48)</f>
        <v>135</v>
      </c>
      <c r="E49" s="191">
        <f t="shared" ref="E49:AM49" si="5">SUM(E45:E48)</f>
        <v>135</v>
      </c>
      <c r="F49" s="191">
        <f t="shared" si="5"/>
        <v>135</v>
      </c>
      <c r="G49" s="190">
        <f t="shared" si="5"/>
        <v>135</v>
      </c>
      <c r="H49" s="191">
        <f t="shared" si="5"/>
        <v>135</v>
      </c>
      <c r="I49" s="191">
        <f t="shared" si="5"/>
        <v>135</v>
      </c>
      <c r="J49" s="190">
        <f t="shared" si="5"/>
        <v>135</v>
      </c>
      <c r="K49" s="191">
        <f t="shared" si="5"/>
        <v>135</v>
      </c>
      <c r="L49" s="191">
        <f t="shared" si="5"/>
        <v>135</v>
      </c>
      <c r="M49" s="190">
        <f t="shared" si="5"/>
        <v>135</v>
      </c>
      <c r="N49" s="191">
        <f t="shared" si="5"/>
        <v>135</v>
      </c>
      <c r="O49" s="191">
        <f t="shared" si="5"/>
        <v>135</v>
      </c>
      <c r="P49" s="190">
        <f t="shared" si="5"/>
        <v>135</v>
      </c>
      <c r="Q49" s="191">
        <f t="shared" si="5"/>
        <v>135</v>
      </c>
      <c r="R49" s="191">
        <f t="shared" si="5"/>
        <v>135</v>
      </c>
      <c r="S49" s="190">
        <f t="shared" si="5"/>
        <v>135</v>
      </c>
      <c r="T49" s="191">
        <f t="shared" si="5"/>
        <v>135</v>
      </c>
      <c r="U49" s="191">
        <f t="shared" si="5"/>
        <v>135</v>
      </c>
      <c r="V49" s="190">
        <f t="shared" si="5"/>
        <v>135</v>
      </c>
      <c r="W49" s="191">
        <f t="shared" si="5"/>
        <v>135</v>
      </c>
      <c r="X49" s="191">
        <f t="shared" si="5"/>
        <v>135</v>
      </c>
      <c r="Y49" s="190">
        <f t="shared" si="5"/>
        <v>135</v>
      </c>
      <c r="Z49" s="191">
        <f t="shared" si="5"/>
        <v>135</v>
      </c>
      <c r="AA49" s="191">
        <f t="shared" si="5"/>
        <v>135</v>
      </c>
      <c r="AB49" s="190">
        <f t="shared" si="5"/>
        <v>135</v>
      </c>
      <c r="AC49" s="191">
        <f t="shared" si="5"/>
        <v>135</v>
      </c>
      <c r="AD49" s="191">
        <f t="shared" si="5"/>
        <v>135</v>
      </c>
      <c r="AE49" s="190">
        <f t="shared" si="5"/>
        <v>135</v>
      </c>
      <c r="AF49" s="191">
        <f t="shared" si="5"/>
        <v>135</v>
      </c>
      <c r="AG49" s="191">
        <f t="shared" si="5"/>
        <v>135</v>
      </c>
      <c r="AH49" s="190">
        <f t="shared" si="5"/>
        <v>135</v>
      </c>
      <c r="AI49" s="191">
        <f t="shared" si="5"/>
        <v>135</v>
      </c>
      <c r="AJ49" s="191">
        <f t="shared" si="5"/>
        <v>135</v>
      </c>
      <c r="AK49" s="190">
        <f t="shared" si="5"/>
        <v>135</v>
      </c>
      <c r="AL49" s="191">
        <f t="shared" si="5"/>
        <v>135</v>
      </c>
      <c r="AM49" s="191">
        <f t="shared" si="5"/>
        <v>135</v>
      </c>
      <c r="AN49" s="192">
        <f t="shared" si="4"/>
        <v>4860</v>
      </c>
    </row>
    <row r="50" spans="2:40" ht="20.100000000000001" customHeight="1" thickTop="1" x14ac:dyDescent="0.15">
      <c r="B50" s="1067" t="s">
        <v>883</v>
      </c>
      <c r="C50" s="1068"/>
      <c r="D50" s="194" t="e">
        <f>D49-D43</f>
        <v>#REF!</v>
      </c>
      <c r="E50" s="195" t="e">
        <f t="shared" ref="E50:AM50" si="6">E49-E43</f>
        <v>#REF!</v>
      </c>
      <c r="F50" s="195" t="e">
        <f t="shared" si="6"/>
        <v>#REF!</v>
      </c>
      <c r="G50" s="194" t="e">
        <f t="shared" si="6"/>
        <v>#REF!</v>
      </c>
      <c r="H50" s="195" t="e">
        <f t="shared" si="6"/>
        <v>#REF!</v>
      </c>
      <c r="I50" s="195" t="e">
        <f t="shared" si="6"/>
        <v>#REF!</v>
      </c>
      <c r="J50" s="194" t="e">
        <f t="shared" si="6"/>
        <v>#REF!</v>
      </c>
      <c r="K50" s="195" t="e">
        <f t="shared" si="6"/>
        <v>#REF!</v>
      </c>
      <c r="L50" s="195" t="e">
        <f t="shared" si="6"/>
        <v>#REF!</v>
      </c>
      <c r="M50" s="194" t="e">
        <f t="shared" si="6"/>
        <v>#REF!</v>
      </c>
      <c r="N50" s="195" t="e">
        <f t="shared" si="6"/>
        <v>#REF!</v>
      </c>
      <c r="O50" s="195" t="e">
        <f t="shared" si="6"/>
        <v>#REF!</v>
      </c>
      <c r="P50" s="194" t="e">
        <f t="shared" si="6"/>
        <v>#REF!</v>
      </c>
      <c r="Q50" s="195" t="e">
        <f t="shared" si="6"/>
        <v>#REF!</v>
      </c>
      <c r="R50" s="195" t="e">
        <f t="shared" si="6"/>
        <v>#REF!</v>
      </c>
      <c r="S50" s="194" t="e">
        <f t="shared" si="6"/>
        <v>#REF!</v>
      </c>
      <c r="T50" s="195" t="e">
        <f t="shared" si="6"/>
        <v>#REF!</v>
      </c>
      <c r="U50" s="195" t="e">
        <f t="shared" si="6"/>
        <v>#REF!</v>
      </c>
      <c r="V50" s="194" t="e">
        <f t="shared" si="6"/>
        <v>#REF!</v>
      </c>
      <c r="W50" s="195" t="e">
        <f t="shared" si="6"/>
        <v>#REF!</v>
      </c>
      <c r="X50" s="195" t="e">
        <f t="shared" si="6"/>
        <v>#REF!</v>
      </c>
      <c r="Y50" s="194" t="e">
        <f t="shared" si="6"/>
        <v>#REF!</v>
      </c>
      <c r="Z50" s="195" t="e">
        <f t="shared" si="6"/>
        <v>#REF!</v>
      </c>
      <c r="AA50" s="195" t="e">
        <f t="shared" si="6"/>
        <v>#REF!</v>
      </c>
      <c r="AB50" s="194" t="e">
        <f t="shared" si="6"/>
        <v>#REF!</v>
      </c>
      <c r="AC50" s="195" t="e">
        <f t="shared" si="6"/>
        <v>#REF!</v>
      </c>
      <c r="AD50" s="195" t="e">
        <f t="shared" si="6"/>
        <v>#REF!</v>
      </c>
      <c r="AE50" s="194" t="e">
        <f t="shared" si="6"/>
        <v>#REF!</v>
      </c>
      <c r="AF50" s="195" t="e">
        <f t="shared" si="6"/>
        <v>#REF!</v>
      </c>
      <c r="AG50" s="195" t="e">
        <f t="shared" si="6"/>
        <v>#REF!</v>
      </c>
      <c r="AH50" s="194" t="e">
        <f t="shared" si="6"/>
        <v>#REF!</v>
      </c>
      <c r="AI50" s="196" t="e">
        <f t="shared" si="6"/>
        <v>#REF!</v>
      </c>
      <c r="AJ50" s="195" t="e">
        <f t="shared" si="6"/>
        <v>#REF!</v>
      </c>
      <c r="AK50" s="194" t="e">
        <f t="shared" si="6"/>
        <v>#REF!</v>
      </c>
      <c r="AL50" s="195" t="e">
        <f t="shared" si="6"/>
        <v>#REF!</v>
      </c>
      <c r="AM50" s="195" t="e">
        <f t="shared" si="6"/>
        <v>#REF!</v>
      </c>
      <c r="AN50" s="188" t="e">
        <f t="shared" si="4"/>
        <v>#REF!</v>
      </c>
    </row>
    <row r="51" spans="2:40" ht="20.100000000000001" customHeight="1" thickBot="1" x14ac:dyDescent="0.2">
      <c r="B51" s="1091" t="s">
        <v>884</v>
      </c>
      <c r="C51" s="1092"/>
      <c r="D51" s="572" t="e">
        <f>IF(D50&gt;0,0,-(D50))</f>
        <v>#REF!</v>
      </c>
      <c r="E51" s="572" t="e">
        <f t="shared" ref="E51:AM51" si="7">IF(E50&gt;0,0,-(E50))</f>
        <v>#REF!</v>
      </c>
      <c r="F51" s="572" t="e">
        <f t="shared" si="7"/>
        <v>#REF!</v>
      </c>
      <c r="G51" s="572" t="e">
        <f t="shared" si="7"/>
        <v>#REF!</v>
      </c>
      <c r="H51" s="572" t="e">
        <f t="shared" si="7"/>
        <v>#REF!</v>
      </c>
      <c r="I51" s="572" t="e">
        <f t="shared" si="7"/>
        <v>#REF!</v>
      </c>
      <c r="J51" s="572" t="e">
        <f t="shared" si="7"/>
        <v>#REF!</v>
      </c>
      <c r="K51" s="572" t="e">
        <f t="shared" si="7"/>
        <v>#REF!</v>
      </c>
      <c r="L51" s="572" t="e">
        <f t="shared" si="7"/>
        <v>#REF!</v>
      </c>
      <c r="M51" s="572" t="e">
        <f t="shared" si="7"/>
        <v>#REF!</v>
      </c>
      <c r="N51" s="572" t="e">
        <f t="shared" si="7"/>
        <v>#REF!</v>
      </c>
      <c r="O51" s="572" t="e">
        <f t="shared" si="7"/>
        <v>#REF!</v>
      </c>
      <c r="P51" s="572" t="e">
        <f t="shared" si="7"/>
        <v>#REF!</v>
      </c>
      <c r="Q51" s="572" t="e">
        <f t="shared" si="7"/>
        <v>#REF!</v>
      </c>
      <c r="R51" s="572" t="e">
        <f t="shared" si="7"/>
        <v>#REF!</v>
      </c>
      <c r="S51" s="572" t="e">
        <f t="shared" si="7"/>
        <v>#REF!</v>
      </c>
      <c r="T51" s="572" t="e">
        <f t="shared" si="7"/>
        <v>#REF!</v>
      </c>
      <c r="U51" s="572" t="e">
        <f t="shared" si="7"/>
        <v>#REF!</v>
      </c>
      <c r="V51" s="572" t="e">
        <f t="shared" si="7"/>
        <v>#REF!</v>
      </c>
      <c r="W51" s="572" t="e">
        <f t="shared" si="7"/>
        <v>#REF!</v>
      </c>
      <c r="X51" s="572" t="e">
        <f t="shared" si="7"/>
        <v>#REF!</v>
      </c>
      <c r="Y51" s="572" t="e">
        <f t="shared" si="7"/>
        <v>#REF!</v>
      </c>
      <c r="Z51" s="572" t="e">
        <f t="shared" si="7"/>
        <v>#REF!</v>
      </c>
      <c r="AA51" s="572" t="e">
        <f t="shared" si="7"/>
        <v>#REF!</v>
      </c>
      <c r="AB51" s="572" t="e">
        <f t="shared" si="7"/>
        <v>#REF!</v>
      </c>
      <c r="AC51" s="572" t="e">
        <f t="shared" si="7"/>
        <v>#REF!</v>
      </c>
      <c r="AD51" s="572" t="e">
        <f t="shared" si="7"/>
        <v>#REF!</v>
      </c>
      <c r="AE51" s="572" t="e">
        <f t="shared" si="7"/>
        <v>#REF!</v>
      </c>
      <c r="AF51" s="572" t="e">
        <f t="shared" si="7"/>
        <v>#REF!</v>
      </c>
      <c r="AG51" s="572" t="e">
        <f t="shared" si="7"/>
        <v>#REF!</v>
      </c>
      <c r="AH51" s="572" t="e">
        <f t="shared" si="7"/>
        <v>#REF!</v>
      </c>
      <c r="AI51" s="572" t="e">
        <f t="shared" si="7"/>
        <v>#REF!</v>
      </c>
      <c r="AJ51" s="572" t="e">
        <f t="shared" si="7"/>
        <v>#REF!</v>
      </c>
      <c r="AK51" s="572" t="e">
        <f t="shared" si="7"/>
        <v>#REF!</v>
      </c>
      <c r="AL51" s="572" t="e">
        <f t="shared" si="7"/>
        <v>#REF!</v>
      </c>
      <c r="AM51" s="572" t="e">
        <f t="shared" si="7"/>
        <v>#REF!</v>
      </c>
      <c r="AN51" s="573" t="e">
        <f t="shared" si="4"/>
        <v>#REF!</v>
      </c>
    </row>
  </sheetData>
  <mergeCells count="60">
    <mergeCell ref="AN41:AN42"/>
    <mergeCell ref="B43:C43"/>
    <mergeCell ref="B44:C44"/>
    <mergeCell ref="B45:B49"/>
    <mergeCell ref="B50:C50"/>
    <mergeCell ref="AH41:AJ41"/>
    <mergeCell ref="AK41:AM41"/>
    <mergeCell ref="B51:C51"/>
    <mergeCell ref="V41:X41"/>
    <mergeCell ref="Y41:AA41"/>
    <mergeCell ref="AB41:AD41"/>
    <mergeCell ref="AE41:AG41"/>
    <mergeCell ref="D41:F41"/>
    <mergeCell ref="G41:I41"/>
    <mergeCell ref="J41:L41"/>
    <mergeCell ref="M41:O41"/>
    <mergeCell ref="P41:R41"/>
    <mergeCell ref="S41:U41"/>
    <mergeCell ref="B41:C42"/>
    <mergeCell ref="B31:C31"/>
    <mergeCell ref="B32:C32"/>
    <mergeCell ref="B33:C33"/>
    <mergeCell ref="B34:C34"/>
    <mergeCell ref="B35:C35"/>
    <mergeCell ref="B30:C30"/>
    <mergeCell ref="B19:C19"/>
    <mergeCell ref="B20:C20"/>
    <mergeCell ref="B21:C21"/>
    <mergeCell ref="B22:C22"/>
    <mergeCell ref="B23:C23"/>
    <mergeCell ref="B24:C24"/>
    <mergeCell ref="B25:C25"/>
    <mergeCell ref="B26:C26"/>
    <mergeCell ref="B27:C27"/>
    <mergeCell ref="B28:C28"/>
    <mergeCell ref="B29:C29"/>
    <mergeCell ref="AN4:AN5"/>
    <mergeCell ref="B6:C8"/>
    <mergeCell ref="B9:C9"/>
    <mergeCell ref="B10:C10"/>
    <mergeCell ref="B11:C11"/>
    <mergeCell ref="S4:U4"/>
    <mergeCell ref="V4:X4"/>
    <mergeCell ref="Y4:AA4"/>
    <mergeCell ref="AB4:AD4"/>
    <mergeCell ref="AE4:AG4"/>
    <mergeCell ref="AH4:AJ4"/>
    <mergeCell ref="B4:C5"/>
    <mergeCell ref="D4:F4"/>
    <mergeCell ref="G4:I4"/>
    <mergeCell ref="J4:L4"/>
    <mergeCell ref="M4:O4"/>
    <mergeCell ref="P4:R4"/>
    <mergeCell ref="B18:C18"/>
    <mergeCell ref="AK4:AM4"/>
    <mergeCell ref="B12:C12"/>
    <mergeCell ref="B13:C13"/>
    <mergeCell ref="B14:C14"/>
    <mergeCell ref="B15:C15"/>
    <mergeCell ref="B16:C16"/>
  </mergeCells>
  <phoneticPr fontId="4"/>
  <pageMargins left="0.78740157480314965" right="0.78740157480314965" top="0.78740157480314965" bottom="0.78740157480314965" header="0.39370078740157483" footer="0.39370078740157483"/>
  <pageSetup paperSize="9" scale="52"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2"/>
  <sheetViews>
    <sheetView view="pageBreakPreview" topLeftCell="A7" zoomScale="80" zoomScaleNormal="75" zoomScaleSheetLayoutView="80" workbookViewId="0">
      <selection activeCell="H10" sqref="H10"/>
    </sheetView>
  </sheetViews>
  <sheetFormatPr defaultRowHeight="13.5" x14ac:dyDescent="0.15"/>
  <cols>
    <col min="1" max="1" width="1.625" style="52" customWidth="1"/>
    <col min="2" max="2" width="7.625" style="52" customWidth="1"/>
    <col min="3" max="3" width="25.625" style="52" customWidth="1"/>
    <col min="4" max="13" width="15.625" style="52" customWidth="1"/>
    <col min="14" max="16384" width="9" style="52"/>
  </cols>
  <sheetData>
    <row r="1" spans="2:13" ht="9.9499999999999993" customHeight="1" x14ac:dyDescent="0.15">
      <c r="B1" s="51"/>
      <c r="C1" s="51"/>
      <c r="D1" s="51"/>
      <c r="E1" s="51"/>
      <c r="F1" s="51"/>
      <c r="G1" s="51"/>
      <c r="H1" s="51"/>
      <c r="I1" s="51"/>
      <c r="J1" s="51"/>
      <c r="K1" s="51"/>
      <c r="L1" s="51"/>
    </row>
    <row r="2" spans="2:13" ht="24.95" customHeight="1" thickBot="1" x14ac:dyDescent="0.2">
      <c r="B2" s="179" t="s">
        <v>180</v>
      </c>
      <c r="F2" s="197" t="s">
        <v>162</v>
      </c>
      <c r="G2" s="179" t="s">
        <v>373</v>
      </c>
      <c r="I2" s="197" t="s">
        <v>163</v>
      </c>
      <c r="J2" s="179" t="s">
        <v>219</v>
      </c>
    </row>
    <row r="3" spans="2:13" ht="20.100000000000001" customHeight="1" x14ac:dyDescent="0.15">
      <c r="B3" s="837" t="s">
        <v>76</v>
      </c>
      <c r="C3" s="838"/>
      <c r="D3" s="530" t="s">
        <v>307</v>
      </c>
      <c r="E3" s="530" t="s">
        <v>298</v>
      </c>
      <c r="F3" s="530" t="s">
        <v>299</v>
      </c>
      <c r="G3" s="530" t="s">
        <v>300</v>
      </c>
      <c r="H3" s="530" t="s">
        <v>301</v>
      </c>
      <c r="I3" s="530" t="s">
        <v>302</v>
      </c>
      <c r="J3" s="530" t="s">
        <v>303</v>
      </c>
      <c r="K3" s="530" t="s">
        <v>304</v>
      </c>
      <c r="L3" s="530" t="s">
        <v>323</v>
      </c>
      <c r="M3" s="531" t="s">
        <v>305</v>
      </c>
    </row>
    <row r="4" spans="2:13" ht="150" customHeight="1" x14ac:dyDescent="0.15">
      <c r="B4" s="832" t="s">
        <v>67</v>
      </c>
      <c r="C4" s="431" t="s">
        <v>68</v>
      </c>
      <c r="D4" s="53" t="s">
        <v>494</v>
      </c>
      <c r="E4" s="53" t="s">
        <v>511</v>
      </c>
      <c r="F4" s="53" t="s">
        <v>310</v>
      </c>
      <c r="G4" s="53" t="s">
        <v>512</v>
      </c>
      <c r="H4" s="53" t="s">
        <v>325</v>
      </c>
      <c r="I4" s="53" t="s">
        <v>537</v>
      </c>
      <c r="J4" s="53" t="s">
        <v>497</v>
      </c>
      <c r="K4" s="53" t="s">
        <v>498</v>
      </c>
      <c r="L4" s="53"/>
      <c r="M4" s="54" t="s">
        <v>337</v>
      </c>
    </row>
    <row r="5" spans="2:13" ht="54" x14ac:dyDescent="0.15">
      <c r="B5" s="832"/>
      <c r="C5" s="431" t="s">
        <v>69</v>
      </c>
      <c r="D5" s="320" t="s">
        <v>481</v>
      </c>
      <c r="E5" s="320" t="s">
        <v>513</v>
      </c>
      <c r="F5" s="320" t="s">
        <v>514</v>
      </c>
      <c r="G5" s="431" t="s">
        <v>502</v>
      </c>
      <c r="H5" s="431" t="s">
        <v>314</v>
      </c>
      <c r="I5" s="431" t="s">
        <v>483</v>
      </c>
      <c r="J5" s="431" t="s">
        <v>504</v>
      </c>
      <c r="K5" s="431" t="s">
        <v>515</v>
      </c>
      <c r="L5" s="431"/>
      <c r="M5" s="55" t="s">
        <v>516</v>
      </c>
    </row>
    <row r="6" spans="2:13" ht="150" customHeight="1" x14ac:dyDescent="0.15">
      <c r="B6" s="832"/>
      <c r="C6" s="431" t="s">
        <v>75</v>
      </c>
      <c r="D6" s="321" t="s">
        <v>538</v>
      </c>
      <c r="E6" s="321" t="s">
        <v>659</v>
      </c>
      <c r="F6" s="321" t="s">
        <v>539</v>
      </c>
      <c r="G6" s="53" t="s">
        <v>484</v>
      </c>
      <c r="H6" s="53" t="s">
        <v>540</v>
      </c>
      <c r="I6" s="53" t="s">
        <v>333</v>
      </c>
      <c r="J6" s="53" t="s">
        <v>332</v>
      </c>
      <c r="K6" s="53" t="s">
        <v>331</v>
      </c>
      <c r="L6" s="53"/>
      <c r="M6" s="54" t="s">
        <v>339</v>
      </c>
    </row>
    <row r="7" spans="2:13" ht="20.100000000000001" customHeight="1" x14ac:dyDescent="0.15">
      <c r="B7" s="832"/>
      <c r="C7" s="57" t="s">
        <v>72</v>
      </c>
      <c r="D7" s="432"/>
      <c r="E7" s="432">
        <v>2</v>
      </c>
      <c r="F7" s="432">
        <v>12</v>
      </c>
      <c r="G7" s="432"/>
      <c r="H7" s="431">
        <v>7</v>
      </c>
      <c r="I7" s="431">
        <v>8</v>
      </c>
      <c r="J7" s="431">
        <v>8</v>
      </c>
      <c r="K7" s="431">
        <v>13</v>
      </c>
      <c r="L7" s="431"/>
      <c r="M7" s="431">
        <v>2</v>
      </c>
    </row>
    <row r="8" spans="2:13" ht="20.100000000000001" customHeight="1" x14ac:dyDescent="0.15">
      <c r="B8" s="832"/>
      <c r="C8" s="432" t="s">
        <v>73</v>
      </c>
      <c r="D8" s="432">
        <v>24</v>
      </c>
      <c r="E8" s="432">
        <v>8</v>
      </c>
      <c r="F8" s="432">
        <v>16</v>
      </c>
      <c r="G8" s="432">
        <v>34</v>
      </c>
      <c r="H8" s="431">
        <v>8</v>
      </c>
      <c r="I8" s="431">
        <v>12</v>
      </c>
      <c r="J8" s="431">
        <v>8</v>
      </c>
      <c r="K8" s="431">
        <v>76</v>
      </c>
      <c r="L8" s="431"/>
      <c r="M8" s="431">
        <v>11</v>
      </c>
    </row>
    <row r="9" spans="2:13" ht="20.100000000000001" customHeight="1" x14ac:dyDescent="0.15">
      <c r="B9" s="832"/>
      <c r="C9" s="431" t="s">
        <v>74</v>
      </c>
      <c r="D9" s="431"/>
      <c r="E9" s="431"/>
      <c r="F9" s="431">
        <v>2</v>
      </c>
      <c r="G9" s="431"/>
      <c r="H9" s="431"/>
      <c r="I9" s="431"/>
      <c r="J9" s="431">
        <v>2</v>
      </c>
      <c r="K9" s="431">
        <v>2</v>
      </c>
      <c r="L9" s="431"/>
      <c r="M9" s="431">
        <v>2</v>
      </c>
    </row>
    <row r="10" spans="2:13" ht="150" customHeight="1" x14ac:dyDescent="0.15">
      <c r="B10" s="833" t="s">
        <v>70</v>
      </c>
      <c r="C10" s="834"/>
      <c r="D10" s="53" t="s">
        <v>507</v>
      </c>
      <c r="E10" s="429"/>
      <c r="F10" s="322" t="s">
        <v>336</v>
      </c>
      <c r="G10" s="320"/>
      <c r="H10" s="432"/>
      <c r="I10" s="432" t="s">
        <v>316</v>
      </c>
      <c r="J10" s="432"/>
      <c r="K10" s="432"/>
      <c r="L10" s="432"/>
      <c r="M10" s="432"/>
    </row>
    <row r="11" spans="2:13" ht="150" customHeight="1" thickBot="1" x14ac:dyDescent="0.2">
      <c r="B11" s="835" t="s">
        <v>71</v>
      </c>
      <c r="C11" s="836"/>
      <c r="D11" s="421" t="s">
        <v>508</v>
      </c>
      <c r="E11" s="421"/>
      <c r="F11" s="423" t="s">
        <v>509</v>
      </c>
      <c r="H11" s="423"/>
      <c r="I11" s="424"/>
      <c r="J11" s="424"/>
      <c r="K11" s="424"/>
      <c r="L11" s="424"/>
      <c r="M11" s="424"/>
    </row>
    <row r="12" spans="2:13" ht="9.75" customHeight="1" x14ac:dyDescent="0.15">
      <c r="B12" s="58"/>
    </row>
  </sheetData>
  <mergeCells count="4">
    <mergeCell ref="B3:C3"/>
    <mergeCell ref="B4:B9"/>
    <mergeCell ref="B10:C10"/>
    <mergeCell ref="B11:C11"/>
  </mergeCells>
  <phoneticPr fontId="4"/>
  <pageMargins left="0.78740157480314965" right="0.78740157480314965" top="0.78740157480314965" bottom="0.78740157480314965" header="0.39370078740157483" footer="0.39370078740157483"/>
  <pageSetup paperSize="9" scale="68" orientation="landscape"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K51"/>
  <sheetViews>
    <sheetView showZeros="0" view="pageBreakPreview" topLeftCell="A23" zoomScale="75" zoomScaleNormal="75" zoomScaleSheetLayoutView="75" workbookViewId="0">
      <selection activeCell="C39" sqref="C39"/>
    </sheetView>
  </sheetViews>
  <sheetFormatPr defaultRowHeight="13.5" x14ac:dyDescent="0.15"/>
  <cols>
    <col min="1" max="1" width="1.625" style="26" customWidth="1"/>
    <col min="2" max="3" width="11.625" style="26" customWidth="1"/>
    <col min="4" max="39" width="6.125" style="26" customWidth="1"/>
    <col min="40" max="40" width="7" style="26" customWidth="1"/>
    <col min="41" max="41" width="1.5" style="26" customWidth="1"/>
    <col min="42" max="16384" width="9" style="26"/>
  </cols>
  <sheetData>
    <row r="1" spans="2:63" ht="9.9499999999999993" customHeight="1" x14ac:dyDescent="0.15"/>
    <row r="2" spans="2:63" ht="24.95" customHeight="1" x14ac:dyDescent="0.15">
      <c r="B2" s="2" t="s">
        <v>546</v>
      </c>
      <c r="C2" s="2"/>
      <c r="D2" s="5"/>
      <c r="E2" s="5"/>
      <c r="F2" s="5"/>
      <c r="G2" s="5"/>
      <c r="H2" s="5"/>
      <c r="I2" s="5"/>
      <c r="J2" s="5"/>
      <c r="K2" s="5"/>
      <c r="L2" s="197" t="s">
        <v>162</v>
      </c>
      <c r="M2" s="179" t="s">
        <v>547</v>
      </c>
      <c r="N2" s="52"/>
      <c r="O2" s="197" t="s">
        <v>163</v>
      </c>
      <c r="P2" s="179" t="s">
        <v>219</v>
      </c>
      <c r="Q2" s="5"/>
      <c r="R2" s="5"/>
      <c r="S2" s="5"/>
      <c r="T2" s="5"/>
      <c r="U2" s="5"/>
      <c r="V2" s="5"/>
      <c r="W2" s="28"/>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row>
    <row r="3" spans="2:63" ht="24.95" customHeight="1" thickBot="1" x14ac:dyDescent="0.2">
      <c r="B3" s="319" t="s">
        <v>166</v>
      </c>
      <c r="C3" s="2"/>
      <c r="D3" s="5"/>
      <c r="E3" s="5"/>
      <c r="F3" s="5"/>
      <c r="G3" s="5"/>
      <c r="H3" s="5"/>
      <c r="I3" s="5"/>
      <c r="J3" s="5"/>
      <c r="K3" s="5"/>
      <c r="L3" s="5"/>
      <c r="M3" s="28"/>
      <c r="N3" s="5"/>
      <c r="O3" s="5"/>
      <c r="P3" s="28"/>
      <c r="Q3" s="5"/>
      <c r="R3" s="5"/>
      <c r="S3" s="5"/>
      <c r="T3" s="5"/>
      <c r="U3" s="5"/>
      <c r="V3" s="5"/>
      <c r="W3" s="28"/>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2:63" ht="20.100000000000001" customHeight="1" x14ac:dyDescent="0.15">
      <c r="B4" s="1049" t="s">
        <v>548</v>
      </c>
      <c r="C4" s="1050"/>
      <c r="D4" s="1046">
        <v>1</v>
      </c>
      <c r="E4" s="1047"/>
      <c r="F4" s="1048"/>
      <c r="G4" s="1046">
        <v>2</v>
      </c>
      <c r="H4" s="1047"/>
      <c r="I4" s="1048"/>
      <c r="J4" s="1046">
        <v>3</v>
      </c>
      <c r="K4" s="1047"/>
      <c r="L4" s="1048"/>
      <c r="M4" s="1046">
        <v>4</v>
      </c>
      <c r="N4" s="1047"/>
      <c r="O4" s="1048"/>
      <c r="P4" s="1046">
        <v>5</v>
      </c>
      <c r="Q4" s="1047"/>
      <c r="R4" s="1048"/>
      <c r="S4" s="1046">
        <v>6</v>
      </c>
      <c r="T4" s="1047"/>
      <c r="U4" s="1048"/>
      <c r="V4" s="1046">
        <v>7</v>
      </c>
      <c r="W4" s="1047"/>
      <c r="X4" s="1048"/>
      <c r="Y4" s="1046">
        <v>8</v>
      </c>
      <c r="Z4" s="1047"/>
      <c r="AA4" s="1048"/>
      <c r="AB4" s="1046">
        <v>9</v>
      </c>
      <c r="AC4" s="1047"/>
      <c r="AD4" s="1048"/>
      <c r="AE4" s="1046">
        <v>10</v>
      </c>
      <c r="AF4" s="1047"/>
      <c r="AG4" s="1048"/>
      <c r="AH4" s="1046">
        <v>11</v>
      </c>
      <c r="AI4" s="1047"/>
      <c r="AJ4" s="1048"/>
      <c r="AK4" s="1046">
        <v>12</v>
      </c>
      <c r="AL4" s="1047"/>
      <c r="AM4" s="1048"/>
      <c r="AN4" s="1053" t="s">
        <v>30</v>
      </c>
    </row>
    <row r="5" spans="2:63" ht="20.100000000000001" customHeight="1" x14ac:dyDescent="0.15">
      <c r="B5" s="1051"/>
      <c r="C5" s="1052"/>
      <c r="D5" s="325" t="s">
        <v>31</v>
      </c>
      <c r="E5" s="41" t="s">
        <v>32</v>
      </c>
      <c r="F5" s="42" t="s">
        <v>33</v>
      </c>
      <c r="G5" s="325" t="s">
        <v>31</v>
      </c>
      <c r="H5" s="42" t="s">
        <v>32</v>
      </c>
      <c r="I5" s="42" t="s">
        <v>33</v>
      </c>
      <c r="J5" s="325" t="s">
        <v>31</v>
      </c>
      <c r="K5" s="42" t="s">
        <v>32</v>
      </c>
      <c r="L5" s="42" t="s">
        <v>33</v>
      </c>
      <c r="M5" s="325" t="s">
        <v>31</v>
      </c>
      <c r="N5" s="42" t="s">
        <v>32</v>
      </c>
      <c r="O5" s="42" t="s">
        <v>33</v>
      </c>
      <c r="P5" s="325" t="s">
        <v>31</v>
      </c>
      <c r="Q5" s="42" t="s">
        <v>32</v>
      </c>
      <c r="R5" s="42" t="s">
        <v>33</v>
      </c>
      <c r="S5" s="325" t="s">
        <v>31</v>
      </c>
      <c r="T5" s="449" t="s">
        <v>32</v>
      </c>
      <c r="U5" s="449" t="s">
        <v>33</v>
      </c>
      <c r="V5" s="325" t="s">
        <v>31</v>
      </c>
      <c r="W5" s="42" t="s">
        <v>32</v>
      </c>
      <c r="X5" s="42" t="s">
        <v>33</v>
      </c>
      <c r="Y5" s="325" t="s">
        <v>31</v>
      </c>
      <c r="Z5" s="42" t="s">
        <v>32</v>
      </c>
      <c r="AA5" s="42" t="s">
        <v>33</v>
      </c>
      <c r="AB5" s="325" t="s">
        <v>31</v>
      </c>
      <c r="AC5" s="42" t="s">
        <v>32</v>
      </c>
      <c r="AD5" s="42" t="s">
        <v>33</v>
      </c>
      <c r="AE5" s="325" t="s">
        <v>31</v>
      </c>
      <c r="AF5" s="42" t="s">
        <v>32</v>
      </c>
      <c r="AG5" s="42" t="s">
        <v>33</v>
      </c>
      <c r="AH5" s="325" t="s">
        <v>31</v>
      </c>
      <c r="AI5" s="42" t="s">
        <v>32</v>
      </c>
      <c r="AJ5" s="42" t="s">
        <v>33</v>
      </c>
      <c r="AK5" s="325" t="s">
        <v>31</v>
      </c>
      <c r="AL5" s="42" t="s">
        <v>32</v>
      </c>
      <c r="AM5" s="42" t="s">
        <v>33</v>
      </c>
      <c r="AN5" s="1054"/>
    </row>
    <row r="6" spans="2:63" ht="20.100000000000001" customHeight="1" x14ac:dyDescent="0.15">
      <c r="B6" s="1055" t="s">
        <v>549</v>
      </c>
      <c r="C6" s="1056"/>
      <c r="D6" s="43"/>
      <c r="E6" s="5"/>
      <c r="F6" s="5"/>
      <c r="G6" s="5"/>
      <c r="H6" s="5"/>
      <c r="I6" s="5"/>
      <c r="J6" s="5"/>
      <c r="K6" s="5"/>
      <c r="L6" s="5"/>
      <c r="M6" s="5"/>
      <c r="N6" s="5"/>
      <c r="O6" s="28"/>
      <c r="P6" s="28"/>
      <c r="Q6" s="5"/>
      <c r="R6" s="5"/>
      <c r="S6" s="5"/>
      <c r="T6" s="5"/>
      <c r="U6" s="5"/>
      <c r="V6" s="5"/>
      <c r="W6" s="5"/>
      <c r="X6" s="5"/>
      <c r="Y6" s="5"/>
      <c r="Z6" s="5"/>
      <c r="AA6" s="5"/>
      <c r="AB6" s="5"/>
      <c r="AC6" s="5"/>
      <c r="AD6" s="5"/>
      <c r="AE6" s="5"/>
      <c r="AF6" s="5"/>
      <c r="AG6" s="5"/>
      <c r="AH6" s="5"/>
      <c r="AI6" s="5"/>
      <c r="AJ6" s="5"/>
      <c r="AK6" s="5"/>
      <c r="AL6" s="5"/>
      <c r="AM6" s="5"/>
      <c r="AN6" s="44"/>
    </row>
    <row r="7" spans="2:63" ht="20.100000000000001" customHeight="1" x14ac:dyDescent="0.15">
      <c r="B7" s="1057"/>
      <c r="C7" s="1058"/>
      <c r="D7" s="43"/>
      <c r="E7" s="5"/>
      <c r="F7" s="5"/>
      <c r="G7" s="5"/>
      <c r="H7" s="5"/>
      <c r="I7" s="5"/>
      <c r="J7" s="5"/>
      <c r="K7" s="5"/>
      <c r="L7" s="5"/>
      <c r="N7" s="5"/>
      <c r="O7" s="5"/>
      <c r="P7" s="5"/>
      <c r="Q7" s="5"/>
      <c r="R7" s="5"/>
      <c r="S7" s="5"/>
      <c r="T7" s="5"/>
      <c r="U7" s="5"/>
      <c r="V7" s="5"/>
      <c r="W7" s="5"/>
      <c r="X7" s="5"/>
      <c r="Y7" s="5"/>
      <c r="Z7" s="5"/>
      <c r="AA7" s="5"/>
      <c r="AB7" s="5"/>
      <c r="AC7" s="5"/>
      <c r="AD7" s="5"/>
      <c r="AE7" s="5"/>
      <c r="AF7" s="5"/>
      <c r="AG7" s="5"/>
      <c r="AH7" s="5"/>
      <c r="AI7" s="5"/>
      <c r="AJ7" s="5"/>
      <c r="AK7" s="5"/>
      <c r="AL7" s="5"/>
      <c r="AM7" s="5"/>
      <c r="AN7" s="44"/>
    </row>
    <row r="8" spans="2:63" ht="20.100000000000001" customHeight="1" x14ac:dyDescent="0.15">
      <c r="B8" s="1051"/>
      <c r="C8" s="1052"/>
      <c r="D8" s="326"/>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8"/>
    </row>
    <row r="9" spans="2:63" ht="20.100000000000001" customHeight="1" x14ac:dyDescent="0.15">
      <c r="B9" s="1044" t="s">
        <v>297</v>
      </c>
      <c r="C9" s="1045"/>
      <c r="D9" s="189"/>
      <c r="E9" s="45"/>
      <c r="F9" s="45"/>
      <c r="G9" s="189"/>
      <c r="H9" s="45"/>
      <c r="I9" s="45">
        <v>8</v>
      </c>
      <c r="J9" s="189">
        <v>8</v>
      </c>
      <c r="K9" s="45">
        <v>8</v>
      </c>
      <c r="L9" s="45"/>
      <c r="M9" s="189"/>
      <c r="N9" s="45"/>
      <c r="O9" s="45"/>
      <c r="P9" s="189"/>
      <c r="Q9" s="45"/>
      <c r="R9" s="45"/>
      <c r="S9" s="189"/>
      <c r="T9" s="45"/>
      <c r="U9" s="45"/>
      <c r="V9" s="189"/>
      <c r="W9" s="45"/>
      <c r="X9" s="45"/>
      <c r="Y9" s="189"/>
      <c r="Z9" s="45"/>
      <c r="AA9" s="45"/>
      <c r="AB9" s="189"/>
      <c r="AC9" s="45"/>
      <c r="AD9" s="45"/>
      <c r="AE9" s="189"/>
      <c r="AF9" s="45"/>
      <c r="AG9" s="45"/>
      <c r="AH9" s="189"/>
      <c r="AI9" s="45"/>
      <c r="AJ9" s="45"/>
      <c r="AK9" s="189"/>
      <c r="AL9" s="45"/>
      <c r="AM9" s="45"/>
      <c r="AN9" s="46">
        <f>SUM(D9:AM9)</f>
        <v>24</v>
      </c>
    </row>
    <row r="10" spans="2:63" ht="20.100000000000001" customHeight="1" x14ac:dyDescent="0.15">
      <c r="B10" s="1044" t="s">
        <v>298</v>
      </c>
      <c r="C10" s="1045"/>
      <c r="D10" s="189"/>
      <c r="E10" s="45"/>
      <c r="F10" s="45"/>
      <c r="G10" s="189"/>
      <c r="H10" s="45"/>
      <c r="I10" s="45">
        <v>2</v>
      </c>
      <c r="J10" s="189"/>
      <c r="K10" s="45"/>
      <c r="L10" s="45">
        <v>2</v>
      </c>
      <c r="M10" s="189"/>
      <c r="N10" s="45"/>
      <c r="O10" s="45"/>
      <c r="P10" s="189"/>
      <c r="Q10" s="45"/>
      <c r="R10" s="45">
        <v>2</v>
      </c>
      <c r="S10" s="189"/>
      <c r="T10" s="45"/>
      <c r="U10" s="45"/>
      <c r="V10" s="189"/>
      <c r="W10" s="45"/>
      <c r="X10" s="45"/>
      <c r="Y10" s="189"/>
      <c r="Z10" s="45"/>
      <c r="AA10" s="45"/>
      <c r="AB10" s="189">
        <v>2</v>
      </c>
      <c r="AC10" s="45"/>
      <c r="AD10" s="45"/>
      <c r="AE10" s="189"/>
      <c r="AF10" s="45"/>
      <c r="AG10" s="45"/>
      <c r="AH10" s="189"/>
      <c r="AI10" s="45"/>
      <c r="AJ10" s="45"/>
      <c r="AK10" s="189"/>
      <c r="AL10" s="45"/>
      <c r="AM10" s="45"/>
      <c r="AN10" s="46">
        <f t="shared" ref="AN10:AN34" si="0">SUM(D10:AM10)</f>
        <v>8</v>
      </c>
    </row>
    <row r="11" spans="2:63" ht="20.100000000000001" customHeight="1" x14ac:dyDescent="0.15">
      <c r="B11" s="1044" t="s">
        <v>299</v>
      </c>
      <c r="C11" s="1045"/>
      <c r="D11" s="189"/>
      <c r="E11" s="45"/>
      <c r="F11" s="45"/>
      <c r="G11" s="189"/>
      <c r="H11" s="45"/>
      <c r="I11" s="45"/>
      <c r="J11" s="189"/>
      <c r="K11" s="45"/>
      <c r="L11" s="45">
        <v>2</v>
      </c>
      <c r="M11" s="189"/>
      <c r="N11" s="45"/>
      <c r="O11" s="45"/>
      <c r="P11" s="189"/>
      <c r="Q11" s="45">
        <v>2</v>
      </c>
      <c r="R11" s="45">
        <v>2</v>
      </c>
      <c r="S11" s="189"/>
      <c r="T11" s="45"/>
      <c r="U11" s="45">
        <v>2</v>
      </c>
      <c r="V11" s="189"/>
      <c r="W11" s="45">
        <v>2</v>
      </c>
      <c r="X11" s="45"/>
      <c r="Y11" s="189"/>
      <c r="Z11" s="45">
        <v>2</v>
      </c>
      <c r="AA11" s="45"/>
      <c r="AB11" s="189"/>
      <c r="AC11" s="45"/>
      <c r="AD11" s="45">
        <v>2</v>
      </c>
      <c r="AE11" s="189"/>
      <c r="AF11" s="45"/>
      <c r="AG11" s="45"/>
      <c r="AH11" s="189"/>
      <c r="AI11" s="45"/>
      <c r="AJ11" s="45"/>
      <c r="AK11" s="189">
        <v>2</v>
      </c>
      <c r="AL11" s="45"/>
      <c r="AM11" s="45"/>
      <c r="AN11" s="46">
        <f t="shared" si="0"/>
        <v>16</v>
      </c>
    </row>
    <row r="12" spans="2:63" ht="20.100000000000001" customHeight="1" x14ac:dyDescent="0.15">
      <c r="B12" s="1044" t="s">
        <v>300</v>
      </c>
      <c r="C12" s="1045"/>
      <c r="D12" s="189"/>
      <c r="E12" s="45"/>
      <c r="F12" s="45"/>
      <c r="G12" s="189"/>
      <c r="H12" s="45"/>
      <c r="I12" s="45"/>
      <c r="J12" s="189"/>
      <c r="K12" s="45"/>
      <c r="L12" s="45"/>
      <c r="M12" s="189"/>
      <c r="N12" s="45"/>
      <c r="O12" s="45"/>
      <c r="P12" s="189"/>
      <c r="Q12" s="45"/>
      <c r="R12" s="45"/>
      <c r="S12" s="189"/>
      <c r="T12" s="45"/>
      <c r="U12" s="45"/>
      <c r="V12" s="189">
        <v>8</v>
      </c>
      <c r="W12" s="45">
        <v>16</v>
      </c>
      <c r="X12" s="45">
        <v>4</v>
      </c>
      <c r="Y12" s="189"/>
      <c r="Z12" s="45"/>
      <c r="AA12" s="45"/>
      <c r="AB12" s="189"/>
      <c r="AC12" s="45"/>
      <c r="AD12" s="45"/>
      <c r="AE12" s="189"/>
      <c r="AF12" s="45"/>
      <c r="AG12" s="45"/>
      <c r="AH12" s="189"/>
      <c r="AI12" s="45"/>
      <c r="AJ12" s="45"/>
      <c r="AK12" s="189"/>
      <c r="AL12" s="45"/>
      <c r="AM12" s="45"/>
      <c r="AN12" s="46">
        <f t="shared" si="0"/>
        <v>28</v>
      </c>
    </row>
    <row r="13" spans="2:63" ht="20.100000000000001" customHeight="1" x14ac:dyDescent="0.15">
      <c r="B13" s="1044" t="s">
        <v>301</v>
      </c>
      <c r="C13" s="1045"/>
      <c r="D13" s="189"/>
      <c r="E13" s="45"/>
      <c r="F13" s="45"/>
      <c r="G13" s="189"/>
      <c r="H13" s="45"/>
      <c r="I13" s="45"/>
      <c r="J13" s="189"/>
      <c r="K13" s="45"/>
      <c r="L13" s="45"/>
      <c r="M13" s="189"/>
      <c r="N13" s="45"/>
      <c r="O13" s="45"/>
      <c r="P13" s="189"/>
      <c r="Q13" s="45"/>
      <c r="R13" s="45"/>
      <c r="S13" s="189"/>
      <c r="T13" s="45"/>
      <c r="U13" s="45"/>
      <c r="V13" s="189"/>
      <c r="W13" s="45"/>
      <c r="X13" s="45"/>
      <c r="Y13" s="189"/>
      <c r="Z13" s="45">
        <v>4</v>
      </c>
      <c r="AA13" s="45">
        <v>4</v>
      </c>
      <c r="AB13" s="189"/>
      <c r="AC13" s="45"/>
      <c r="AD13" s="45"/>
      <c r="AE13" s="189"/>
      <c r="AF13" s="45"/>
      <c r="AG13" s="45"/>
      <c r="AH13" s="189"/>
      <c r="AI13" s="45"/>
      <c r="AJ13" s="45"/>
      <c r="AK13" s="189"/>
      <c r="AL13" s="45"/>
      <c r="AM13" s="45"/>
      <c r="AN13" s="46">
        <f t="shared" si="0"/>
        <v>8</v>
      </c>
    </row>
    <row r="14" spans="2:63" ht="20.100000000000001" customHeight="1" x14ac:dyDescent="0.15">
      <c r="B14" s="1044" t="s">
        <v>302</v>
      </c>
      <c r="C14" s="1045"/>
      <c r="D14" s="189"/>
      <c r="E14" s="45"/>
      <c r="F14" s="45"/>
      <c r="G14" s="189"/>
      <c r="H14" s="45">
        <v>4</v>
      </c>
      <c r="I14" s="45"/>
      <c r="J14" s="189"/>
      <c r="K14" s="45">
        <v>8</v>
      </c>
      <c r="L14" s="45"/>
      <c r="M14" s="189"/>
      <c r="N14" s="45"/>
      <c r="O14" s="45"/>
      <c r="P14" s="189"/>
      <c r="Q14" s="45"/>
      <c r="R14" s="45"/>
      <c r="S14" s="189"/>
      <c r="T14" s="45"/>
      <c r="U14" s="45"/>
      <c r="V14" s="189"/>
      <c r="W14" s="45"/>
      <c r="X14" s="45"/>
      <c r="Y14" s="189"/>
      <c r="Z14" s="45"/>
      <c r="AA14" s="45"/>
      <c r="AB14" s="189"/>
      <c r="AC14" s="45"/>
      <c r="AD14" s="45"/>
      <c r="AE14" s="189"/>
      <c r="AF14" s="45"/>
      <c r="AG14" s="45"/>
      <c r="AH14" s="189"/>
      <c r="AI14" s="45"/>
      <c r="AJ14" s="45"/>
      <c r="AK14" s="189"/>
      <c r="AL14" s="45"/>
      <c r="AM14" s="45"/>
      <c r="AN14" s="46">
        <f t="shared" si="0"/>
        <v>12</v>
      </c>
    </row>
    <row r="15" spans="2:63" ht="20.100000000000001" customHeight="1" x14ac:dyDescent="0.15">
      <c r="B15" s="1044" t="s">
        <v>303</v>
      </c>
      <c r="C15" s="1045"/>
      <c r="D15" s="189"/>
      <c r="E15" s="45"/>
      <c r="F15" s="45"/>
      <c r="G15" s="189"/>
      <c r="H15" s="45"/>
      <c r="I15" s="45"/>
      <c r="J15" s="189"/>
      <c r="K15" s="45"/>
      <c r="L15" s="45"/>
      <c r="M15" s="189">
        <v>2</v>
      </c>
      <c r="N15" s="45"/>
      <c r="O15" s="45"/>
      <c r="P15" s="189">
        <v>2</v>
      </c>
      <c r="Q15" s="45"/>
      <c r="R15" s="45"/>
      <c r="S15" s="189"/>
      <c r="T15" s="45"/>
      <c r="U15" s="45"/>
      <c r="V15" s="189"/>
      <c r="W15" s="45">
        <v>2</v>
      </c>
      <c r="X15" s="45"/>
      <c r="Y15" s="189"/>
      <c r="Z15" s="45"/>
      <c r="AA15" s="45"/>
      <c r="AB15" s="189"/>
      <c r="AC15" s="45">
        <v>2</v>
      </c>
      <c r="AD15" s="45"/>
      <c r="AE15" s="189"/>
      <c r="AF15" s="45">
        <v>2</v>
      </c>
      <c r="AG15" s="45"/>
      <c r="AH15" s="189"/>
      <c r="AI15" s="45"/>
      <c r="AJ15" s="45"/>
      <c r="AK15" s="189"/>
      <c r="AL15" s="45"/>
      <c r="AM15" s="45"/>
      <c r="AN15" s="46">
        <f t="shared" si="0"/>
        <v>10</v>
      </c>
    </row>
    <row r="16" spans="2:63" ht="20.100000000000001" customHeight="1" x14ac:dyDescent="0.15">
      <c r="B16" s="1044" t="s">
        <v>304</v>
      </c>
      <c r="C16" s="1045"/>
      <c r="D16" s="189"/>
      <c r="E16" s="45"/>
      <c r="F16" s="45"/>
      <c r="G16" s="189"/>
      <c r="H16" s="45"/>
      <c r="I16" s="45"/>
      <c r="J16" s="189"/>
      <c r="K16" s="45"/>
      <c r="L16" s="45"/>
      <c r="M16" s="189"/>
      <c r="N16" s="45"/>
      <c r="O16" s="45"/>
      <c r="P16" s="189"/>
      <c r="Q16" s="45"/>
      <c r="R16" s="45"/>
      <c r="S16" s="189"/>
      <c r="T16" s="45"/>
      <c r="U16" s="45"/>
      <c r="V16" s="189"/>
      <c r="W16" s="45"/>
      <c r="X16" s="45"/>
      <c r="Y16" s="189"/>
      <c r="Z16" s="45"/>
      <c r="AA16" s="45"/>
      <c r="AB16" s="189"/>
      <c r="AC16" s="45"/>
      <c r="AD16" s="45"/>
      <c r="AE16" s="189"/>
      <c r="AF16" s="45"/>
      <c r="AG16" s="45"/>
      <c r="AH16" s="189"/>
      <c r="AI16" s="45"/>
      <c r="AJ16" s="45"/>
      <c r="AK16" s="189"/>
      <c r="AL16" s="45">
        <v>10</v>
      </c>
      <c r="AM16" s="45">
        <v>18</v>
      </c>
      <c r="AN16" s="46">
        <f t="shared" si="0"/>
        <v>28</v>
      </c>
    </row>
    <row r="17" spans="2:40" ht="20.100000000000001" customHeight="1" x14ac:dyDescent="0.15">
      <c r="B17" s="1044" t="s">
        <v>323</v>
      </c>
      <c r="C17" s="1045"/>
      <c r="D17" s="189">
        <v>1</v>
      </c>
      <c r="E17" s="45">
        <v>1</v>
      </c>
      <c r="F17" s="45">
        <v>1</v>
      </c>
      <c r="G17" s="189">
        <v>1</v>
      </c>
      <c r="H17" s="45">
        <v>1</v>
      </c>
      <c r="I17" s="45">
        <v>1</v>
      </c>
      <c r="J17" s="189"/>
      <c r="K17" s="45"/>
      <c r="L17" s="45"/>
      <c r="M17" s="189"/>
      <c r="N17" s="45"/>
      <c r="O17" s="45"/>
      <c r="P17" s="189"/>
      <c r="Q17" s="45"/>
      <c r="R17" s="45"/>
      <c r="S17" s="189"/>
      <c r="T17" s="45"/>
      <c r="U17" s="45"/>
      <c r="V17" s="189"/>
      <c r="W17" s="45"/>
      <c r="X17" s="45"/>
      <c r="Y17" s="189"/>
      <c r="Z17" s="45"/>
      <c r="AA17" s="45"/>
      <c r="AB17" s="189"/>
      <c r="AC17" s="45"/>
      <c r="AD17" s="45"/>
      <c r="AE17" s="189"/>
      <c r="AF17" s="45"/>
      <c r="AG17" s="45"/>
      <c r="AH17" s="189"/>
      <c r="AI17" s="45"/>
      <c r="AJ17" s="45"/>
      <c r="AK17" s="189"/>
      <c r="AL17" s="45"/>
      <c r="AM17" s="45"/>
      <c r="AN17" s="46">
        <f t="shared" si="0"/>
        <v>6</v>
      </c>
    </row>
    <row r="18" spans="2:40" ht="20.100000000000001" customHeight="1" x14ac:dyDescent="0.15">
      <c r="B18" s="1044" t="s">
        <v>305</v>
      </c>
      <c r="C18" s="1045"/>
      <c r="D18" s="189"/>
      <c r="E18" s="45"/>
      <c r="F18" s="45"/>
      <c r="G18" s="189"/>
      <c r="H18" s="45">
        <v>3</v>
      </c>
      <c r="I18" s="45">
        <v>3</v>
      </c>
      <c r="J18" s="189">
        <v>3</v>
      </c>
      <c r="K18" s="45"/>
      <c r="L18" s="45"/>
      <c r="M18" s="189"/>
      <c r="N18" s="45"/>
      <c r="O18" s="45"/>
      <c r="P18" s="189"/>
      <c r="Q18" s="45"/>
      <c r="R18" s="45"/>
      <c r="S18" s="189"/>
      <c r="T18" s="45"/>
      <c r="U18" s="45"/>
      <c r="V18" s="189"/>
      <c r="W18" s="45"/>
      <c r="X18" s="45"/>
      <c r="Y18" s="189"/>
      <c r="Z18" s="45"/>
      <c r="AA18" s="45"/>
      <c r="AB18" s="189"/>
      <c r="AC18" s="45"/>
      <c r="AD18" s="45"/>
      <c r="AE18" s="189"/>
      <c r="AF18" s="45"/>
      <c r="AG18" s="45"/>
      <c r="AH18" s="189"/>
      <c r="AI18" s="45"/>
      <c r="AJ18" s="45"/>
      <c r="AK18" s="189"/>
      <c r="AL18" s="45"/>
      <c r="AM18" s="45"/>
      <c r="AN18" s="46">
        <f t="shared" si="0"/>
        <v>9</v>
      </c>
    </row>
    <row r="19" spans="2:40" ht="20.100000000000001" customHeight="1" x14ac:dyDescent="0.15">
      <c r="B19" s="1044" t="s">
        <v>106</v>
      </c>
      <c r="C19" s="1045"/>
      <c r="D19" s="189"/>
      <c r="E19" s="45"/>
      <c r="F19" s="45"/>
      <c r="G19" s="189"/>
      <c r="H19" s="45"/>
      <c r="I19" s="45"/>
      <c r="J19" s="189"/>
      <c r="K19" s="45"/>
      <c r="L19" s="45"/>
      <c r="M19" s="189"/>
      <c r="N19" s="45"/>
      <c r="O19" s="45">
        <v>1</v>
      </c>
      <c r="P19" s="189"/>
      <c r="Q19" s="45"/>
      <c r="R19" s="45"/>
      <c r="S19" s="189"/>
      <c r="T19" s="45"/>
      <c r="U19" s="45">
        <v>1</v>
      </c>
      <c r="V19" s="189"/>
      <c r="W19" s="45"/>
      <c r="X19" s="45">
        <v>1</v>
      </c>
      <c r="Y19" s="189"/>
      <c r="Z19" s="45"/>
      <c r="AA19" s="45">
        <v>1</v>
      </c>
      <c r="AB19" s="189"/>
      <c r="AC19" s="45"/>
      <c r="AD19" s="45"/>
      <c r="AE19" s="189"/>
      <c r="AF19" s="45">
        <v>1</v>
      </c>
      <c r="AG19" s="45"/>
      <c r="AH19" s="189"/>
      <c r="AI19" s="45"/>
      <c r="AJ19" s="45"/>
      <c r="AK19" s="189"/>
      <c r="AL19" s="45"/>
      <c r="AM19" s="45"/>
      <c r="AN19" s="46">
        <f t="shared" si="0"/>
        <v>5</v>
      </c>
    </row>
    <row r="20" spans="2:40" ht="20.100000000000001" customHeight="1" x14ac:dyDescent="0.15">
      <c r="B20" s="1044"/>
      <c r="C20" s="1045"/>
      <c r="D20" s="189"/>
      <c r="E20" s="45"/>
      <c r="F20" s="45"/>
      <c r="G20" s="189"/>
      <c r="H20" s="45"/>
      <c r="I20" s="45"/>
      <c r="J20" s="189"/>
      <c r="K20" s="45"/>
      <c r="L20" s="45"/>
      <c r="M20" s="189"/>
      <c r="N20" s="45"/>
      <c r="O20" s="45"/>
      <c r="P20" s="189"/>
      <c r="Q20" s="45"/>
      <c r="R20" s="45"/>
      <c r="S20" s="189"/>
      <c r="T20" s="45"/>
      <c r="U20" s="45"/>
      <c r="V20" s="189"/>
      <c r="W20" s="45"/>
      <c r="X20" s="45"/>
      <c r="Y20" s="189"/>
      <c r="Z20" s="45"/>
      <c r="AA20" s="45"/>
      <c r="AB20" s="189"/>
      <c r="AC20" s="45"/>
      <c r="AD20" s="45"/>
      <c r="AE20" s="189"/>
      <c r="AF20" s="45"/>
      <c r="AG20" s="45"/>
      <c r="AH20" s="189"/>
      <c r="AI20" s="45"/>
      <c r="AJ20" s="45"/>
      <c r="AK20" s="189"/>
      <c r="AL20" s="45"/>
      <c r="AM20" s="45"/>
      <c r="AN20" s="46">
        <f t="shared" si="0"/>
        <v>0</v>
      </c>
    </row>
    <row r="21" spans="2:40" ht="20.100000000000001" customHeight="1" x14ac:dyDescent="0.15">
      <c r="B21" s="1044"/>
      <c r="C21" s="1045"/>
      <c r="D21" s="189"/>
      <c r="E21" s="45"/>
      <c r="F21" s="45"/>
      <c r="G21" s="189"/>
      <c r="H21" s="45"/>
      <c r="I21" s="45"/>
      <c r="J21" s="189"/>
      <c r="K21" s="45"/>
      <c r="L21" s="45"/>
      <c r="M21" s="189"/>
      <c r="N21" s="45"/>
      <c r="O21" s="45"/>
      <c r="P21" s="189"/>
      <c r="Q21" s="45"/>
      <c r="R21" s="45"/>
      <c r="S21" s="189"/>
      <c r="T21" s="45"/>
      <c r="U21" s="45"/>
      <c r="V21" s="189"/>
      <c r="W21" s="45"/>
      <c r="X21" s="45"/>
      <c r="Y21" s="189"/>
      <c r="Z21" s="45"/>
      <c r="AA21" s="45"/>
      <c r="AB21" s="189"/>
      <c r="AC21" s="45"/>
      <c r="AD21" s="45"/>
      <c r="AE21" s="189"/>
      <c r="AF21" s="45"/>
      <c r="AG21" s="45"/>
      <c r="AH21" s="189"/>
      <c r="AI21" s="45"/>
      <c r="AJ21" s="45"/>
      <c r="AK21" s="189"/>
      <c r="AL21" s="45"/>
      <c r="AM21" s="45"/>
      <c r="AN21" s="46">
        <f t="shared" si="0"/>
        <v>0</v>
      </c>
    </row>
    <row r="22" spans="2:40" ht="20.100000000000001" customHeight="1" x14ac:dyDescent="0.15">
      <c r="B22" s="1044"/>
      <c r="C22" s="1045"/>
      <c r="D22" s="189"/>
      <c r="E22" s="45"/>
      <c r="F22" s="45"/>
      <c r="G22" s="189"/>
      <c r="H22" s="45"/>
      <c r="I22" s="45"/>
      <c r="J22" s="189"/>
      <c r="K22" s="45"/>
      <c r="L22" s="45"/>
      <c r="M22" s="189"/>
      <c r="N22" s="45"/>
      <c r="O22" s="45"/>
      <c r="P22" s="189"/>
      <c r="Q22" s="45"/>
      <c r="R22" s="45"/>
      <c r="S22" s="189"/>
      <c r="T22" s="45"/>
      <c r="U22" s="45"/>
      <c r="V22" s="189"/>
      <c r="W22" s="45"/>
      <c r="X22" s="45"/>
      <c r="Y22" s="189"/>
      <c r="Z22" s="45"/>
      <c r="AA22" s="45"/>
      <c r="AB22" s="189"/>
      <c r="AC22" s="45"/>
      <c r="AD22" s="45"/>
      <c r="AE22" s="189"/>
      <c r="AF22" s="45"/>
      <c r="AG22" s="45"/>
      <c r="AH22" s="189"/>
      <c r="AI22" s="45"/>
      <c r="AJ22" s="45"/>
      <c r="AK22" s="189"/>
      <c r="AL22" s="45"/>
      <c r="AM22" s="45"/>
      <c r="AN22" s="46">
        <f t="shared" si="0"/>
        <v>0</v>
      </c>
    </row>
    <row r="23" spans="2:40" ht="20.100000000000001" customHeight="1" x14ac:dyDescent="0.15">
      <c r="B23" s="1044"/>
      <c r="C23" s="1045"/>
      <c r="D23" s="189"/>
      <c r="E23" s="45"/>
      <c r="F23" s="45"/>
      <c r="G23" s="189"/>
      <c r="H23" s="45"/>
      <c r="I23" s="45"/>
      <c r="J23" s="189"/>
      <c r="K23" s="45"/>
      <c r="L23" s="45"/>
      <c r="M23" s="189"/>
      <c r="N23" s="45"/>
      <c r="O23" s="45"/>
      <c r="P23" s="189"/>
      <c r="Q23" s="45"/>
      <c r="R23" s="45"/>
      <c r="S23" s="189"/>
      <c r="T23" s="45"/>
      <c r="U23" s="45"/>
      <c r="V23" s="189"/>
      <c r="W23" s="45"/>
      <c r="X23" s="45"/>
      <c r="Y23" s="189"/>
      <c r="Z23" s="45"/>
      <c r="AA23" s="45"/>
      <c r="AB23" s="189"/>
      <c r="AC23" s="45"/>
      <c r="AD23" s="45"/>
      <c r="AE23" s="189"/>
      <c r="AF23" s="45"/>
      <c r="AG23" s="45"/>
      <c r="AH23" s="189"/>
      <c r="AI23" s="45"/>
      <c r="AJ23" s="45"/>
      <c r="AK23" s="189"/>
      <c r="AL23" s="45"/>
      <c r="AM23" s="45"/>
      <c r="AN23" s="46">
        <f t="shared" si="0"/>
        <v>0</v>
      </c>
    </row>
    <row r="24" spans="2:40" ht="20.100000000000001" customHeight="1" x14ac:dyDescent="0.15">
      <c r="B24" s="1044"/>
      <c r="C24" s="1045"/>
      <c r="D24" s="189"/>
      <c r="E24" s="45"/>
      <c r="F24" s="45"/>
      <c r="G24" s="189"/>
      <c r="H24" s="45"/>
      <c r="I24" s="45"/>
      <c r="J24" s="189"/>
      <c r="K24" s="45"/>
      <c r="L24" s="45"/>
      <c r="M24" s="189"/>
      <c r="N24" s="45"/>
      <c r="O24" s="45"/>
      <c r="P24" s="189"/>
      <c r="Q24" s="45"/>
      <c r="R24" s="45"/>
      <c r="S24" s="189"/>
      <c r="T24" s="45"/>
      <c r="U24" s="45"/>
      <c r="V24" s="189"/>
      <c r="W24" s="45"/>
      <c r="X24" s="45"/>
      <c r="Y24" s="189"/>
      <c r="Z24" s="45"/>
      <c r="AA24" s="45"/>
      <c r="AB24" s="189"/>
      <c r="AC24" s="45"/>
      <c r="AD24" s="45"/>
      <c r="AE24" s="189"/>
      <c r="AF24" s="45"/>
      <c r="AG24" s="45"/>
      <c r="AH24" s="189"/>
      <c r="AI24" s="45"/>
      <c r="AJ24" s="45"/>
      <c r="AK24" s="189"/>
      <c r="AL24" s="45"/>
      <c r="AM24" s="45"/>
      <c r="AN24" s="46">
        <f t="shared" si="0"/>
        <v>0</v>
      </c>
    </row>
    <row r="25" spans="2:40" ht="20.100000000000001" customHeight="1" x14ac:dyDescent="0.15">
      <c r="B25" s="1044"/>
      <c r="C25" s="1045"/>
      <c r="D25" s="189"/>
      <c r="E25" s="45"/>
      <c r="F25" s="45"/>
      <c r="G25" s="189"/>
      <c r="H25" s="45"/>
      <c r="I25" s="45"/>
      <c r="J25" s="189"/>
      <c r="K25" s="45"/>
      <c r="L25" s="45"/>
      <c r="M25" s="189"/>
      <c r="N25" s="45"/>
      <c r="O25" s="45"/>
      <c r="P25" s="189"/>
      <c r="Q25" s="45"/>
      <c r="R25" s="45"/>
      <c r="S25" s="189"/>
      <c r="T25" s="45"/>
      <c r="U25" s="45"/>
      <c r="V25" s="189"/>
      <c r="W25" s="45"/>
      <c r="X25" s="45"/>
      <c r="Y25" s="189"/>
      <c r="Z25" s="45"/>
      <c r="AA25" s="45"/>
      <c r="AB25" s="189"/>
      <c r="AC25" s="45"/>
      <c r="AD25" s="45"/>
      <c r="AE25" s="189"/>
      <c r="AF25" s="45"/>
      <c r="AG25" s="45"/>
      <c r="AH25" s="189"/>
      <c r="AI25" s="45"/>
      <c r="AJ25" s="45"/>
      <c r="AK25" s="189"/>
      <c r="AL25" s="45"/>
      <c r="AM25" s="45"/>
      <c r="AN25" s="46">
        <f t="shared" si="0"/>
        <v>0</v>
      </c>
    </row>
    <row r="26" spans="2:40" ht="20.100000000000001" customHeight="1" x14ac:dyDescent="0.15">
      <c r="B26" s="1044"/>
      <c r="C26" s="1045"/>
      <c r="D26" s="189"/>
      <c r="E26" s="45"/>
      <c r="F26" s="45"/>
      <c r="G26" s="189"/>
      <c r="H26" s="45"/>
      <c r="I26" s="45"/>
      <c r="J26" s="189"/>
      <c r="K26" s="45"/>
      <c r="L26" s="45"/>
      <c r="M26" s="189"/>
      <c r="N26" s="45"/>
      <c r="O26" s="45"/>
      <c r="P26" s="189"/>
      <c r="Q26" s="45"/>
      <c r="R26" s="45"/>
      <c r="S26" s="189"/>
      <c r="T26" s="45"/>
      <c r="U26" s="45"/>
      <c r="V26" s="189"/>
      <c r="W26" s="45"/>
      <c r="X26" s="45"/>
      <c r="Y26" s="189"/>
      <c r="Z26" s="45"/>
      <c r="AA26" s="45"/>
      <c r="AB26" s="189"/>
      <c r="AC26" s="45"/>
      <c r="AD26" s="45"/>
      <c r="AE26" s="189"/>
      <c r="AF26" s="45"/>
      <c r="AG26" s="45"/>
      <c r="AH26" s="189"/>
      <c r="AI26" s="45"/>
      <c r="AJ26" s="45"/>
      <c r="AK26" s="189"/>
      <c r="AL26" s="45"/>
      <c r="AM26" s="45"/>
      <c r="AN26" s="46">
        <f t="shared" si="0"/>
        <v>0</v>
      </c>
    </row>
    <row r="27" spans="2:40" ht="20.100000000000001" customHeight="1" x14ac:dyDescent="0.15">
      <c r="B27" s="1044"/>
      <c r="C27" s="1045"/>
      <c r="D27" s="189"/>
      <c r="E27" s="45"/>
      <c r="F27" s="45"/>
      <c r="G27" s="189"/>
      <c r="H27" s="45"/>
      <c r="I27" s="45"/>
      <c r="J27" s="189"/>
      <c r="K27" s="45"/>
      <c r="L27" s="45"/>
      <c r="M27" s="189"/>
      <c r="N27" s="45"/>
      <c r="O27" s="45"/>
      <c r="P27" s="189"/>
      <c r="Q27" s="45"/>
      <c r="R27" s="45"/>
      <c r="S27" s="189"/>
      <c r="T27" s="45"/>
      <c r="U27" s="45"/>
      <c r="V27" s="189"/>
      <c r="W27" s="45"/>
      <c r="X27" s="45"/>
      <c r="Y27" s="189"/>
      <c r="Z27" s="45"/>
      <c r="AA27" s="45"/>
      <c r="AB27" s="189"/>
      <c r="AC27" s="45"/>
      <c r="AD27" s="45"/>
      <c r="AE27" s="189"/>
      <c r="AF27" s="45"/>
      <c r="AG27" s="45"/>
      <c r="AH27" s="189"/>
      <c r="AI27" s="45"/>
      <c r="AJ27" s="45"/>
      <c r="AK27" s="189"/>
      <c r="AL27" s="45"/>
      <c r="AM27" s="45"/>
      <c r="AN27" s="46">
        <f t="shared" si="0"/>
        <v>0</v>
      </c>
    </row>
    <row r="28" spans="2:40" ht="20.100000000000001" customHeight="1" x14ac:dyDescent="0.15">
      <c r="B28" s="1044"/>
      <c r="C28" s="1045"/>
      <c r="D28" s="189"/>
      <c r="E28" s="45"/>
      <c r="F28" s="45"/>
      <c r="G28" s="189"/>
      <c r="H28" s="45"/>
      <c r="I28" s="45"/>
      <c r="J28" s="189"/>
      <c r="K28" s="45"/>
      <c r="L28" s="45"/>
      <c r="M28" s="189"/>
      <c r="N28" s="45"/>
      <c r="O28" s="45"/>
      <c r="P28" s="189"/>
      <c r="Q28" s="45"/>
      <c r="R28" s="45"/>
      <c r="S28" s="189"/>
      <c r="T28" s="45"/>
      <c r="U28" s="45"/>
      <c r="V28" s="189"/>
      <c r="W28" s="45"/>
      <c r="X28" s="45"/>
      <c r="Y28" s="189"/>
      <c r="Z28" s="45"/>
      <c r="AA28" s="45"/>
      <c r="AB28" s="189"/>
      <c r="AC28" s="45"/>
      <c r="AD28" s="45"/>
      <c r="AE28" s="189"/>
      <c r="AF28" s="45"/>
      <c r="AG28" s="45"/>
      <c r="AH28" s="189"/>
      <c r="AI28" s="45"/>
      <c r="AJ28" s="45"/>
      <c r="AK28" s="189"/>
      <c r="AL28" s="45"/>
      <c r="AM28" s="45"/>
      <c r="AN28" s="46">
        <f t="shared" si="0"/>
        <v>0</v>
      </c>
    </row>
    <row r="29" spans="2:40" ht="20.100000000000001" customHeight="1" x14ac:dyDescent="0.15">
      <c r="B29" s="1044"/>
      <c r="C29" s="1045"/>
      <c r="D29" s="189"/>
      <c r="E29" s="45"/>
      <c r="F29" s="45"/>
      <c r="G29" s="189"/>
      <c r="H29" s="45"/>
      <c r="I29" s="45"/>
      <c r="J29" s="189"/>
      <c r="K29" s="45"/>
      <c r="L29" s="45"/>
      <c r="M29" s="189"/>
      <c r="N29" s="45"/>
      <c r="O29" s="45"/>
      <c r="P29" s="189"/>
      <c r="Q29" s="45"/>
      <c r="R29" s="45"/>
      <c r="S29" s="189"/>
      <c r="T29" s="45"/>
      <c r="U29" s="45"/>
      <c r="V29" s="189"/>
      <c r="W29" s="45"/>
      <c r="X29" s="45"/>
      <c r="Y29" s="189"/>
      <c r="Z29" s="45"/>
      <c r="AA29" s="45"/>
      <c r="AB29" s="189"/>
      <c r="AC29" s="45"/>
      <c r="AD29" s="45"/>
      <c r="AE29" s="189"/>
      <c r="AF29" s="45"/>
      <c r="AG29" s="45"/>
      <c r="AH29" s="189"/>
      <c r="AI29" s="45"/>
      <c r="AJ29" s="45"/>
      <c r="AK29" s="189"/>
      <c r="AL29" s="45"/>
      <c r="AM29" s="45"/>
      <c r="AN29" s="46">
        <f t="shared" si="0"/>
        <v>0</v>
      </c>
    </row>
    <row r="30" spans="2:40" ht="20.100000000000001" customHeight="1" x14ac:dyDescent="0.15">
      <c r="B30" s="1044"/>
      <c r="C30" s="1045"/>
      <c r="D30" s="189"/>
      <c r="E30" s="45"/>
      <c r="F30" s="45"/>
      <c r="G30" s="189"/>
      <c r="H30" s="45"/>
      <c r="I30" s="45"/>
      <c r="J30" s="189"/>
      <c r="K30" s="45"/>
      <c r="L30" s="45"/>
      <c r="M30" s="189"/>
      <c r="N30" s="45"/>
      <c r="O30" s="45"/>
      <c r="P30" s="189"/>
      <c r="Q30" s="45"/>
      <c r="R30" s="45"/>
      <c r="S30" s="189"/>
      <c r="T30" s="45"/>
      <c r="U30" s="45"/>
      <c r="V30" s="189"/>
      <c r="W30" s="45"/>
      <c r="X30" s="45"/>
      <c r="Y30" s="189"/>
      <c r="Z30" s="45"/>
      <c r="AA30" s="45"/>
      <c r="AB30" s="189"/>
      <c r="AC30" s="45"/>
      <c r="AD30" s="45"/>
      <c r="AE30" s="189"/>
      <c r="AF30" s="45"/>
      <c r="AG30" s="45"/>
      <c r="AH30" s="189"/>
      <c r="AI30" s="45"/>
      <c r="AJ30" s="45"/>
      <c r="AK30" s="189"/>
      <c r="AL30" s="45"/>
      <c r="AM30" s="45"/>
      <c r="AN30" s="46">
        <f t="shared" si="0"/>
        <v>0</v>
      </c>
    </row>
    <row r="31" spans="2:40" ht="20.100000000000001" customHeight="1" x14ac:dyDescent="0.15">
      <c r="B31" s="1044"/>
      <c r="C31" s="1045"/>
      <c r="D31" s="189"/>
      <c r="E31" s="45"/>
      <c r="F31" s="45"/>
      <c r="G31" s="189"/>
      <c r="H31" s="45"/>
      <c r="I31" s="45"/>
      <c r="J31" s="189"/>
      <c r="K31" s="45"/>
      <c r="L31" s="45"/>
      <c r="M31" s="189"/>
      <c r="N31" s="45"/>
      <c r="O31" s="45"/>
      <c r="P31" s="189"/>
      <c r="Q31" s="45"/>
      <c r="R31" s="45"/>
      <c r="S31" s="189"/>
      <c r="T31" s="45"/>
      <c r="U31" s="45"/>
      <c r="V31" s="189"/>
      <c r="W31" s="45"/>
      <c r="X31" s="45"/>
      <c r="Y31" s="189"/>
      <c r="Z31" s="45"/>
      <c r="AA31" s="45"/>
      <c r="AB31" s="189"/>
      <c r="AC31" s="45"/>
      <c r="AD31" s="45"/>
      <c r="AE31" s="189"/>
      <c r="AF31" s="45"/>
      <c r="AG31" s="45"/>
      <c r="AH31" s="189"/>
      <c r="AI31" s="45"/>
      <c r="AJ31" s="45"/>
      <c r="AK31" s="189"/>
      <c r="AL31" s="45"/>
      <c r="AM31" s="45"/>
      <c r="AN31" s="46">
        <f t="shared" si="0"/>
        <v>0</v>
      </c>
    </row>
    <row r="32" spans="2:40" ht="20.100000000000001" customHeight="1" x14ac:dyDescent="0.15">
      <c r="B32" s="1044"/>
      <c r="C32" s="1045"/>
      <c r="D32" s="189"/>
      <c r="E32" s="45"/>
      <c r="F32" s="45"/>
      <c r="G32" s="189"/>
      <c r="H32" s="45"/>
      <c r="I32" s="45"/>
      <c r="J32" s="189"/>
      <c r="K32" s="45"/>
      <c r="L32" s="45"/>
      <c r="M32" s="189"/>
      <c r="N32" s="45"/>
      <c r="O32" s="45"/>
      <c r="P32" s="189"/>
      <c r="Q32" s="45"/>
      <c r="R32" s="45"/>
      <c r="S32" s="189"/>
      <c r="T32" s="45"/>
      <c r="U32" s="45"/>
      <c r="V32" s="189"/>
      <c r="W32" s="45"/>
      <c r="X32" s="45"/>
      <c r="Y32" s="189"/>
      <c r="Z32" s="45"/>
      <c r="AA32" s="45"/>
      <c r="AB32" s="189"/>
      <c r="AC32" s="45"/>
      <c r="AD32" s="45"/>
      <c r="AE32" s="189"/>
      <c r="AF32" s="45"/>
      <c r="AG32" s="45"/>
      <c r="AH32" s="189"/>
      <c r="AI32" s="45"/>
      <c r="AJ32" s="45"/>
      <c r="AK32" s="189"/>
      <c r="AL32" s="45"/>
      <c r="AM32" s="45"/>
      <c r="AN32" s="46">
        <f t="shared" si="0"/>
        <v>0</v>
      </c>
    </row>
    <row r="33" spans="2:40" ht="20.100000000000001" customHeight="1" x14ac:dyDescent="0.15">
      <c r="B33" s="1044"/>
      <c r="C33" s="1045"/>
      <c r="D33" s="189"/>
      <c r="E33" s="45"/>
      <c r="F33" s="45"/>
      <c r="G33" s="189"/>
      <c r="H33" s="45"/>
      <c r="I33" s="45"/>
      <c r="J33" s="189"/>
      <c r="K33" s="45"/>
      <c r="L33" s="45"/>
      <c r="M33" s="189"/>
      <c r="N33" s="45"/>
      <c r="O33" s="45"/>
      <c r="P33" s="189"/>
      <c r="Q33" s="45"/>
      <c r="R33" s="45"/>
      <c r="S33" s="189"/>
      <c r="T33" s="45"/>
      <c r="U33" s="45"/>
      <c r="V33" s="189"/>
      <c r="W33" s="45"/>
      <c r="X33" s="45"/>
      <c r="Y33" s="189"/>
      <c r="Z33" s="45"/>
      <c r="AA33" s="45"/>
      <c r="AB33" s="189"/>
      <c r="AC33" s="45"/>
      <c r="AD33" s="45"/>
      <c r="AE33" s="189"/>
      <c r="AF33" s="45"/>
      <c r="AG33" s="45"/>
      <c r="AH33" s="189"/>
      <c r="AI33" s="45"/>
      <c r="AJ33" s="45"/>
      <c r="AK33" s="189"/>
      <c r="AL33" s="45"/>
      <c r="AM33" s="45"/>
      <c r="AN33" s="46">
        <f t="shared" si="0"/>
        <v>0</v>
      </c>
    </row>
    <row r="34" spans="2:40" ht="20.100000000000001" customHeight="1" x14ac:dyDescent="0.15">
      <c r="B34" s="1059" t="s">
        <v>550</v>
      </c>
      <c r="C34" s="1060"/>
      <c r="D34" s="189">
        <f t="shared" ref="D34:AM34" si="1">SUM(D9:D33)</f>
        <v>1</v>
      </c>
      <c r="E34" s="47">
        <f t="shared" si="1"/>
        <v>1</v>
      </c>
      <c r="F34" s="335">
        <f t="shared" si="1"/>
        <v>1</v>
      </c>
      <c r="G34" s="189">
        <f t="shared" si="1"/>
        <v>1</v>
      </c>
      <c r="H34" s="47">
        <f t="shared" si="1"/>
        <v>8</v>
      </c>
      <c r="I34" s="335">
        <f t="shared" si="1"/>
        <v>14</v>
      </c>
      <c r="J34" s="189">
        <f t="shared" si="1"/>
        <v>11</v>
      </c>
      <c r="K34" s="47">
        <f t="shared" si="1"/>
        <v>16</v>
      </c>
      <c r="L34" s="335">
        <f t="shared" si="1"/>
        <v>4</v>
      </c>
      <c r="M34" s="189">
        <f t="shared" si="1"/>
        <v>2</v>
      </c>
      <c r="N34" s="47">
        <f t="shared" si="1"/>
        <v>0</v>
      </c>
      <c r="O34" s="335">
        <f t="shared" si="1"/>
        <v>1</v>
      </c>
      <c r="P34" s="189">
        <f t="shared" si="1"/>
        <v>2</v>
      </c>
      <c r="Q34" s="47">
        <f t="shared" si="1"/>
        <v>2</v>
      </c>
      <c r="R34" s="335">
        <f t="shared" si="1"/>
        <v>4</v>
      </c>
      <c r="S34" s="189">
        <f t="shared" si="1"/>
        <v>0</v>
      </c>
      <c r="T34" s="47">
        <f t="shared" si="1"/>
        <v>0</v>
      </c>
      <c r="U34" s="335">
        <f t="shared" si="1"/>
        <v>3</v>
      </c>
      <c r="V34" s="189">
        <f t="shared" si="1"/>
        <v>8</v>
      </c>
      <c r="W34" s="47">
        <f t="shared" si="1"/>
        <v>20</v>
      </c>
      <c r="X34" s="335">
        <f t="shared" si="1"/>
        <v>5</v>
      </c>
      <c r="Y34" s="189">
        <f t="shared" si="1"/>
        <v>0</v>
      </c>
      <c r="Z34" s="47">
        <f t="shared" si="1"/>
        <v>6</v>
      </c>
      <c r="AA34" s="335">
        <f t="shared" si="1"/>
        <v>5</v>
      </c>
      <c r="AB34" s="189">
        <f t="shared" si="1"/>
        <v>2</v>
      </c>
      <c r="AC34" s="47">
        <f t="shared" si="1"/>
        <v>2</v>
      </c>
      <c r="AD34" s="335">
        <f t="shared" si="1"/>
        <v>2</v>
      </c>
      <c r="AE34" s="189">
        <f t="shared" si="1"/>
        <v>0</v>
      </c>
      <c r="AF34" s="47">
        <f t="shared" si="1"/>
        <v>3</v>
      </c>
      <c r="AG34" s="335">
        <f t="shared" si="1"/>
        <v>0</v>
      </c>
      <c r="AH34" s="189">
        <f t="shared" si="1"/>
        <v>0</v>
      </c>
      <c r="AI34" s="47">
        <f t="shared" si="1"/>
        <v>0</v>
      </c>
      <c r="AJ34" s="335">
        <f t="shared" si="1"/>
        <v>0</v>
      </c>
      <c r="AK34" s="189">
        <f t="shared" si="1"/>
        <v>2</v>
      </c>
      <c r="AL34" s="47">
        <f t="shared" si="1"/>
        <v>10</v>
      </c>
      <c r="AM34" s="335">
        <f t="shared" si="1"/>
        <v>18</v>
      </c>
      <c r="AN34" s="46">
        <f t="shared" si="0"/>
        <v>154</v>
      </c>
    </row>
    <row r="35" spans="2:40" ht="20.100000000000001" customHeight="1" thickBot="1" x14ac:dyDescent="0.2">
      <c r="B35" s="1061" t="s">
        <v>551</v>
      </c>
      <c r="C35" s="1062"/>
      <c r="D35" s="48"/>
      <c r="E35" s="49">
        <f>SUM(D34:F34)</f>
        <v>3</v>
      </c>
      <c r="F35" s="49"/>
      <c r="G35" s="48"/>
      <c r="H35" s="49">
        <f>SUM(G34:I34)</f>
        <v>23</v>
      </c>
      <c r="I35" s="49"/>
      <c r="J35" s="48"/>
      <c r="K35" s="49">
        <f>SUM(J34:L34)</f>
        <v>31</v>
      </c>
      <c r="L35" s="49"/>
      <c r="M35" s="48"/>
      <c r="N35" s="49">
        <f>SUM(M34:O34)</f>
        <v>3</v>
      </c>
      <c r="O35" s="49"/>
      <c r="P35" s="48"/>
      <c r="Q35" s="49">
        <f>SUM(P34:R34)</f>
        <v>8</v>
      </c>
      <c r="R35" s="49"/>
      <c r="S35" s="48"/>
      <c r="T35" s="49">
        <f>SUM(S34:U34)</f>
        <v>3</v>
      </c>
      <c r="U35" s="49"/>
      <c r="V35" s="48"/>
      <c r="W35" s="49">
        <f>SUM(V34:X34)</f>
        <v>33</v>
      </c>
      <c r="X35" s="49"/>
      <c r="Y35" s="48"/>
      <c r="Z35" s="49">
        <f>SUM(Y34:AA34)</f>
        <v>11</v>
      </c>
      <c r="AA35" s="49"/>
      <c r="AB35" s="48"/>
      <c r="AC35" s="49">
        <f>SUM(AB34:AD34)</f>
        <v>6</v>
      </c>
      <c r="AD35" s="49"/>
      <c r="AE35" s="48"/>
      <c r="AF35" s="49">
        <f>SUM(AE34:AG34)</f>
        <v>3</v>
      </c>
      <c r="AG35" s="49"/>
      <c r="AH35" s="48"/>
      <c r="AI35" s="49">
        <f>SUM(AH34:AJ34)</f>
        <v>0</v>
      </c>
      <c r="AJ35" s="49"/>
      <c r="AK35" s="48"/>
      <c r="AL35" s="49">
        <f>SUM(AK34:AM34)</f>
        <v>30</v>
      </c>
      <c r="AM35" s="49"/>
      <c r="AN35" s="50">
        <f>SUM(AN9:AN33)</f>
        <v>154</v>
      </c>
    </row>
    <row r="36" spans="2:40" ht="9.9499999999999993" customHeight="1" x14ac:dyDescent="0.15"/>
    <row r="37" spans="2:40" ht="24.95" customHeight="1" x14ac:dyDescent="0.15">
      <c r="B37" s="2" t="s">
        <v>167</v>
      </c>
    </row>
    <row r="38" spans="2:40" ht="9.9499999999999993" customHeight="1" thickBot="1" x14ac:dyDescent="0.2"/>
    <row r="39" spans="2:40" ht="20.100000000000001" customHeight="1" thickBot="1" x14ac:dyDescent="0.2">
      <c r="B39" s="1" t="s">
        <v>164</v>
      </c>
      <c r="C39" s="493" t="e">
        <f>'４　経営収支'!#REF!</f>
        <v>#REF!</v>
      </c>
      <c r="D39" s="1" t="s">
        <v>552</v>
      </c>
    </row>
    <row r="40" spans="2:40" ht="9.9499999999999993" customHeight="1" thickBot="1" x14ac:dyDescent="0.2"/>
    <row r="41" spans="2:40" ht="20.100000000000001" customHeight="1" x14ac:dyDescent="0.15">
      <c r="B41" s="1049" t="s">
        <v>553</v>
      </c>
      <c r="C41" s="1050"/>
      <c r="D41" s="1046">
        <v>1</v>
      </c>
      <c r="E41" s="1047"/>
      <c r="F41" s="1048"/>
      <c r="G41" s="1046">
        <v>2</v>
      </c>
      <c r="H41" s="1047"/>
      <c r="I41" s="1048"/>
      <c r="J41" s="1046">
        <v>3</v>
      </c>
      <c r="K41" s="1047"/>
      <c r="L41" s="1048"/>
      <c r="M41" s="1046">
        <v>4</v>
      </c>
      <c r="N41" s="1047"/>
      <c r="O41" s="1048"/>
      <c r="P41" s="1046">
        <v>5</v>
      </c>
      <c r="Q41" s="1047"/>
      <c r="R41" s="1048"/>
      <c r="S41" s="1046">
        <v>6</v>
      </c>
      <c r="T41" s="1047"/>
      <c r="U41" s="1048"/>
      <c r="V41" s="1046">
        <v>7</v>
      </c>
      <c r="W41" s="1047"/>
      <c r="X41" s="1048"/>
      <c r="Y41" s="1046">
        <v>8</v>
      </c>
      <c r="Z41" s="1047"/>
      <c r="AA41" s="1048"/>
      <c r="AB41" s="1046">
        <v>9</v>
      </c>
      <c r="AC41" s="1047"/>
      <c r="AD41" s="1048"/>
      <c r="AE41" s="1046">
        <v>10</v>
      </c>
      <c r="AF41" s="1047"/>
      <c r="AG41" s="1048"/>
      <c r="AH41" s="1046">
        <v>11</v>
      </c>
      <c r="AI41" s="1047"/>
      <c r="AJ41" s="1048"/>
      <c r="AK41" s="1046">
        <v>12</v>
      </c>
      <c r="AL41" s="1047"/>
      <c r="AM41" s="1048"/>
      <c r="AN41" s="1053" t="s">
        <v>30</v>
      </c>
    </row>
    <row r="42" spans="2:40" ht="20.100000000000001" customHeight="1" x14ac:dyDescent="0.15">
      <c r="B42" s="1051"/>
      <c r="C42" s="1052"/>
      <c r="D42" s="325" t="s">
        <v>31</v>
      </c>
      <c r="E42" s="41" t="s">
        <v>32</v>
      </c>
      <c r="F42" s="42" t="s">
        <v>33</v>
      </c>
      <c r="G42" s="325" t="s">
        <v>31</v>
      </c>
      <c r="H42" s="42" t="s">
        <v>32</v>
      </c>
      <c r="I42" s="42" t="s">
        <v>33</v>
      </c>
      <c r="J42" s="325" t="s">
        <v>31</v>
      </c>
      <c r="K42" s="42" t="s">
        <v>32</v>
      </c>
      <c r="L42" s="42" t="s">
        <v>33</v>
      </c>
      <c r="M42" s="325" t="s">
        <v>31</v>
      </c>
      <c r="N42" s="42" t="s">
        <v>32</v>
      </c>
      <c r="O42" s="42" t="s">
        <v>33</v>
      </c>
      <c r="P42" s="325" t="s">
        <v>31</v>
      </c>
      <c r="Q42" s="42" t="s">
        <v>32</v>
      </c>
      <c r="R42" s="42" t="s">
        <v>33</v>
      </c>
      <c r="S42" s="325" t="s">
        <v>31</v>
      </c>
      <c r="T42" s="449" t="s">
        <v>32</v>
      </c>
      <c r="U42" s="449" t="s">
        <v>33</v>
      </c>
      <c r="V42" s="325" t="s">
        <v>31</v>
      </c>
      <c r="W42" s="42" t="s">
        <v>32</v>
      </c>
      <c r="X42" s="42" t="s">
        <v>33</v>
      </c>
      <c r="Y42" s="325" t="s">
        <v>31</v>
      </c>
      <c r="Z42" s="42" t="s">
        <v>32</v>
      </c>
      <c r="AA42" s="42" t="s">
        <v>33</v>
      </c>
      <c r="AB42" s="325" t="s">
        <v>31</v>
      </c>
      <c r="AC42" s="42" t="s">
        <v>32</v>
      </c>
      <c r="AD42" s="42" t="s">
        <v>33</v>
      </c>
      <c r="AE42" s="325" t="s">
        <v>31</v>
      </c>
      <c r="AF42" s="42" t="s">
        <v>32</v>
      </c>
      <c r="AG42" s="42" t="s">
        <v>33</v>
      </c>
      <c r="AH42" s="325" t="s">
        <v>31</v>
      </c>
      <c r="AI42" s="42" t="s">
        <v>32</v>
      </c>
      <c r="AJ42" s="42" t="s">
        <v>33</v>
      </c>
      <c r="AK42" s="325" t="s">
        <v>31</v>
      </c>
      <c r="AL42" s="42" t="s">
        <v>32</v>
      </c>
      <c r="AM42" s="42" t="s">
        <v>33</v>
      </c>
      <c r="AN42" s="1054"/>
    </row>
    <row r="43" spans="2:40" ht="20.100000000000001" customHeight="1" x14ac:dyDescent="0.15">
      <c r="B43" s="1063" t="s">
        <v>554</v>
      </c>
      <c r="C43" s="1052"/>
      <c r="D43" s="189" t="e">
        <f>D34*$C$39/10</f>
        <v>#REF!</v>
      </c>
      <c r="E43" s="47" t="e">
        <f t="shared" ref="E43:AM43" si="2">E34*$C$39/10</f>
        <v>#REF!</v>
      </c>
      <c r="F43" s="335" t="e">
        <f t="shared" si="2"/>
        <v>#REF!</v>
      </c>
      <c r="G43" s="189" t="e">
        <f t="shared" si="2"/>
        <v>#REF!</v>
      </c>
      <c r="H43" s="47" t="e">
        <f t="shared" si="2"/>
        <v>#REF!</v>
      </c>
      <c r="I43" s="335" t="e">
        <f t="shared" si="2"/>
        <v>#REF!</v>
      </c>
      <c r="J43" s="189" t="e">
        <f t="shared" si="2"/>
        <v>#REF!</v>
      </c>
      <c r="K43" s="47" t="e">
        <f t="shared" si="2"/>
        <v>#REF!</v>
      </c>
      <c r="L43" s="335" t="e">
        <f t="shared" si="2"/>
        <v>#REF!</v>
      </c>
      <c r="M43" s="189" t="e">
        <f t="shared" si="2"/>
        <v>#REF!</v>
      </c>
      <c r="N43" s="47" t="e">
        <f t="shared" si="2"/>
        <v>#REF!</v>
      </c>
      <c r="O43" s="335" t="e">
        <f t="shared" si="2"/>
        <v>#REF!</v>
      </c>
      <c r="P43" s="189" t="e">
        <f t="shared" si="2"/>
        <v>#REF!</v>
      </c>
      <c r="Q43" s="47" t="e">
        <f t="shared" si="2"/>
        <v>#REF!</v>
      </c>
      <c r="R43" s="335" t="e">
        <f t="shared" si="2"/>
        <v>#REF!</v>
      </c>
      <c r="S43" s="189" t="e">
        <f t="shared" si="2"/>
        <v>#REF!</v>
      </c>
      <c r="T43" s="47" t="e">
        <f t="shared" si="2"/>
        <v>#REF!</v>
      </c>
      <c r="U43" s="335" t="e">
        <f t="shared" si="2"/>
        <v>#REF!</v>
      </c>
      <c r="V43" s="189" t="e">
        <f t="shared" si="2"/>
        <v>#REF!</v>
      </c>
      <c r="W43" s="47" t="e">
        <f t="shared" si="2"/>
        <v>#REF!</v>
      </c>
      <c r="X43" s="335" t="e">
        <f t="shared" si="2"/>
        <v>#REF!</v>
      </c>
      <c r="Y43" s="189" t="e">
        <f t="shared" si="2"/>
        <v>#REF!</v>
      </c>
      <c r="Z43" s="47" t="e">
        <f t="shared" si="2"/>
        <v>#REF!</v>
      </c>
      <c r="AA43" s="335" t="e">
        <f t="shared" si="2"/>
        <v>#REF!</v>
      </c>
      <c r="AB43" s="189" t="e">
        <f t="shared" si="2"/>
        <v>#REF!</v>
      </c>
      <c r="AC43" s="47" t="e">
        <f t="shared" si="2"/>
        <v>#REF!</v>
      </c>
      <c r="AD43" s="335" t="e">
        <f t="shared" si="2"/>
        <v>#REF!</v>
      </c>
      <c r="AE43" s="189" t="e">
        <f t="shared" si="2"/>
        <v>#REF!</v>
      </c>
      <c r="AF43" s="47" t="e">
        <f t="shared" si="2"/>
        <v>#REF!</v>
      </c>
      <c r="AG43" s="335" t="e">
        <f t="shared" si="2"/>
        <v>#REF!</v>
      </c>
      <c r="AH43" s="189" t="e">
        <f t="shared" si="2"/>
        <v>#REF!</v>
      </c>
      <c r="AI43" s="47" t="e">
        <f t="shared" si="2"/>
        <v>#REF!</v>
      </c>
      <c r="AJ43" s="335" t="e">
        <f t="shared" si="2"/>
        <v>#REF!</v>
      </c>
      <c r="AK43" s="189" t="e">
        <f t="shared" si="2"/>
        <v>#REF!</v>
      </c>
      <c r="AL43" s="47" t="e">
        <f t="shared" si="2"/>
        <v>#REF!</v>
      </c>
      <c r="AM43" s="335" t="e">
        <f t="shared" si="2"/>
        <v>#REF!</v>
      </c>
      <c r="AN43" s="46" t="e">
        <f t="shared" ref="AN43:AN47" si="3">SUM(D43:AM43)</f>
        <v>#REF!</v>
      </c>
    </row>
    <row r="44" spans="2:40" ht="20.100000000000001" customHeight="1" thickBot="1" x14ac:dyDescent="0.2">
      <c r="B44" s="1055" t="s">
        <v>551</v>
      </c>
      <c r="C44" s="1056"/>
      <c r="D44" s="183"/>
      <c r="E44" s="180" t="e">
        <f>SUM(D43:F43)</f>
        <v>#REF!</v>
      </c>
      <c r="F44" s="180"/>
      <c r="G44" s="183"/>
      <c r="H44" s="180" t="e">
        <f>SUM(G43:I43)</f>
        <v>#REF!</v>
      </c>
      <c r="I44" s="180"/>
      <c r="J44" s="183"/>
      <c r="K44" s="180" t="e">
        <f>SUM(J43:L43)</f>
        <v>#REF!</v>
      </c>
      <c r="L44" s="180"/>
      <c r="M44" s="183"/>
      <c r="N44" s="180" t="e">
        <f>SUM(M43:O43)</f>
        <v>#REF!</v>
      </c>
      <c r="O44" s="180"/>
      <c r="P44" s="183"/>
      <c r="Q44" s="180" t="e">
        <f>SUM(P43:R43)</f>
        <v>#REF!</v>
      </c>
      <c r="R44" s="180"/>
      <c r="S44" s="183"/>
      <c r="T44" s="180" t="e">
        <f>SUM(S43:U43)</f>
        <v>#REF!</v>
      </c>
      <c r="U44" s="180"/>
      <c r="V44" s="183"/>
      <c r="W44" s="180" t="e">
        <f>SUM(V43:X43)</f>
        <v>#REF!</v>
      </c>
      <c r="X44" s="180"/>
      <c r="Y44" s="183"/>
      <c r="Z44" s="180" t="e">
        <f>SUM(Y43:AA43)</f>
        <v>#REF!</v>
      </c>
      <c r="AA44" s="180"/>
      <c r="AB44" s="183"/>
      <c r="AC44" s="180" t="e">
        <f>SUM(AB43:AD43)</f>
        <v>#REF!</v>
      </c>
      <c r="AD44" s="180"/>
      <c r="AE44" s="183"/>
      <c r="AF44" s="180" t="e">
        <f>SUM(AE43:AG43)</f>
        <v>#REF!</v>
      </c>
      <c r="AG44" s="180"/>
      <c r="AH44" s="183"/>
      <c r="AI44" s="180" t="e">
        <f>SUM(AH43:AJ43)</f>
        <v>#REF!</v>
      </c>
      <c r="AJ44" s="180"/>
      <c r="AK44" s="183"/>
      <c r="AL44" s="180" t="e">
        <f>SUM(AK43:AM43)</f>
        <v>#REF!</v>
      </c>
      <c r="AM44" s="180"/>
      <c r="AN44" s="184" t="e">
        <f t="shared" si="3"/>
        <v>#REF!</v>
      </c>
    </row>
    <row r="45" spans="2:40" ht="20.100000000000001" customHeight="1" thickTop="1" x14ac:dyDescent="0.15">
      <c r="B45" s="1064" t="s">
        <v>170</v>
      </c>
      <c r="C45" s="185" t="s">
        <v>555</v>
      </c>
      <c r="D45" s="186">
        <v>60</v>
      </c>
      <c r="E45" s="187">
        <v>60</v>
      </c>
      <c r="F45" s="187">
        <v>60</v>
      </c>
      <c r="G45" s="186">
        <v>60</v>
      </c>
      <c r="H45" s="187">
        <v>60</v>
      </c>
      <c r="I45" s="187">
        <v>60</v>
      </c>
      <c r="J45" s="186">
        <v>60</v>
      </c>
      <c r="K45" s="187">
        <v>60</v>
      </c>
      <c r="L45" s="187">
        <v>60</v>
      </c>
      <c r="M45" s="186">
        <v>60</v>
      </c>
      <c r="N45" s="187">
        <v>60</v>
      </c>
      <c r="O45" s="187">
        <v>60</v>
      </c>
      <c r="P45" s="186">
        <v>60</v>
      </c>
      <c r="Q45" s="187">
        <v>60</v>
      </c>
      <c r="R45" s="187">
        <v>60</v>
      </c>
      <c r="S45" s="186">
        <v>60</v>
      </c>
      <c r="T45" s="187">
        <v>60</v>
      </c>
      <c r="U45" s="187">
        <v>60</v>
      </c>
      <c r="V45" s="186">
        <v>60</v>
      </c>
      <c r="W45" s="187">
        <v>60</v>
      </c>
      <c r="X45" s="187">
        <v>60</v>
      </c>
      <c r="Y45" s="186">
        <v>60</v>
      </c>
      <c r="Z45" s="187">
        <v>60</v>
      </c>
      <c r="AA45" s="187">
        <v>60</v>
      </c>
      <c r="AB45" s="186">
        <v>60</v>
      </c>
      <c r="AC45" s="187">
        <v>60</v>
      </c>
      <c r="AD45" s="187">
        <v>60</v>
      </c>
      <c r="AE45" s="186">
        <v>60</v>
      </c>
      <c r="AF45" s="187">
        <v>60</v>
      </c>
      <c r="AG45" s="187">
        <v>60</v>
      </c>
      <c r="AH45" s="186">
        <v>60</v>
      </c>
      <c r="AI45" s="187">
        <v>60</v>
      </c>
      <c r="AJ45" s="187">
        <v>60</v>
      </c>
      <c r="AK45" s="186">
        <v>60</v>
      </c>
      <c r="AL45" s="187">
        <v>60</v>
      </c>
      <c r="AM45" s="187">
        <v>60</v>
      </c>
      <c r="AN45" s="188">
        <f t="shared" si="3"/>
        <v>2160</v>
      </c>
    </row>
    <row r="46" spans="2:40" ht="20.100000000000001" customHeight="1" x14ac:dyDescent="0.15">
      <c r="B46" s="1065"/>
      <c r="C46" s="181" t="s">
        <v>556</v>
      </c>
      <c r="D46" s="189">
        <v>50</v>
      </c>
      <c r="E46" s="45">
        <v>50</v>
      </c>
      <c r="F46" s="45">
        <v>50</v>
      </c>
      <c r="G46" s="189">
        <v>50</v>
      </c>
      <c r="H46" s="45">
        <v>50</v>
      </c>
      <c r="I46" s="45">
        <v>50</v>
      </c>
      <c r="J46" s="189">
        <v>50</v>
      </c>
      <c r="K46" s="45">
        <v>50</v>
      </c>
      <c r="L46" s="45">
        <v>50</v>
      </c>
      <c r="M46" s="189">
        <v>50</v>
      </c>
      <c r="N46" s="45">
        <v>50</v>
      </c>
      <c r="O46" s="45">
        <v>50</v>
      </c>
      <c r="P46" s="189">
        <v>50</v>
      </c>
      <c r="Q46" s="45">
        <v>50</v>
      </c>
      <c r="R46" s="45">
        <v>50</v>
      </c>
      <c r="S46" s="189">
        <v>50</v>
      </c>
      <c r="T46" s="45">
        <v>50</v>
      </c>
      <c r="U46" s="45">
        <v>50</v>
      </c>
      <c r="V46" s="189">
        <v>50</v>
      </c>
      <c r="W46" s="45">
        <v>50</v>
      </c>
      <c r="X46" s="45">
        <v>50</v>
      </c>
      <c r="Y46" s="189">
        <v>50</v>
      </c>
      <c r="Z46" s="45">
        <v>50</v>
      </c>
      <c r="AA46" s="45">
        <v>50</v>
      </c>
      <c r="AB46" s="189">
        <v>50</v>
      </c>
      <c r="AC46" s="45">
        <v>50</v>
      </c>
      <c r="AD46" s="45">
        <v>50</v>
      </c>
      <c r="AE46" s="189">
        <v>50</v>
      </c>
      <c r="AF46" s="45">
        <v>50</v>
      </c>
      <c r="AG46" s="45">
        <v>50</v>
      </c>
      <c r="AH46" s="189">
        <v>50</v>
      </c>
      <c r="AI46" s="45">
        <v>50</v>
      </c>
      <c r="AJ46" s="45">
        <v>50</v>
      </c>
      <c r="AK46" s="189">
        <v>50</v>
      </c>
      <c r="AL46" s="45">
        <v>50</v>
      </c>
      <c r="AM46" s="45">
        <v>50</v>
      </c>
      <c r="AN46" s="46">
        <f t="shared" si="3"/>
        <v>1800</v>
      </c>
    </row>
    <row r="47" spans="2:40" ht="20.100000000000001" customHeight="1" x14ac:dyDescent="0.15">
      <c r="B47" s="1065"/>
      <c r="C47" s="181" t="s">
        <v>557</v>
      </c>
      <c r="D47" s="189">
        <v>25</v>
      </c>
      <c r="E47" s="45">
        <v>25</v>
      </c>
      <c r="F47" s="45">
        <v>25</v>
      </c>
      <c r="G47" s="189">
        <v>25</v>
      </c>
      <c r="H47" s="45">
        <v>25</v>
      </c>
      <c r="I47" s="45">
        <v>25</v>
      </c>
      <c r="J47" s="189">
        <v>25</v>
      </c>
      <c r="K47" s="45">
        <v>25</v>
      </c>
      <c r="L47" s="45">
        <v>25</v>
      </c>
      <c r="M47" s="189">
        <v>25</v>
      </c>
      <c r="N47" s="45">
        <v>25</v>
      </c>
      <c r="O47" s="45">
        <v>25</v>
      </c>
      <c r="P47" s="189">
        <v>25</v>
      </c>
      <c r="Q47" s="45">
        <v>25</v>
      </c>
      <c r="R47" s="45">
        <v>25</v>
      </c>
      <c r="S47" s="189">
        <v>25</v>
      </c>
      <c r="T47" s="45">
        <v>25</v>
      </c>
      <c r="U47" s="45">
        <v>25</v>
      </c>
      <c r="V47" s="189">
        <v>25</v>
      </c>
      <c r="W47" s="45">
        <v>25</v>
      </c>
      <c r="X47" s="45">
        <v>25</v>
      </c>
      <c r="Y47" s="189">
        <v>25</v>
      </c>
      <c r="Z47" s="45">
        <v>25</v>
      </c>
      <c r="AA47" s="45">
        <v>25</v>
      </c>
      <c r="AB47" s="189">
        <v>25</v>
      </c>
      <c r="AC47" s="45">
        <v>25</v>
      </c>
      <c r="AD47" s="45">
        <v>25</v>
      </c>
      <c r="AE47" s="189">
        <v>25</v>
      </c>
      <c r="AF47" s="45">
        <v>25</v>
      </c>
      <c r="AG47" s="45">
        <v>25</v>
      </c>
      <c r="AH47" s="189">
        <v>25</v>
      </c>
      <c r="AI47" s="45">
        <v>25</v>
      </c>
      <c r="AJ47" s="45">
        <v>25</v>
      </c>
      <c r="AK47" s="189">
        <v>25</v>
      </c>
      <c r="AL47" s="45">
        <v>25</v>
      </c>
      <c r="AM47" s="45">
        <v>25</v>
      </c>
      <c r="AN47" s="46">
        <f t="shared" si="3"/>
        <v>900</v>
      </c>
    </row>
    <row r="48" spans="2:40" ht="20.100000000000001" customHeight="1" x14ac:dyDescent="0.15">
      <c r="B48" s="1065"/>
      <c r="C48" s="182"/>
      <c r="D48" s="189"/>
      <c r="E48" s="45"/>
      <c r="F48" s="45"/>
      <c r="G48" s="189"/>
      <c r="H48" s="45"/>
      <c r="I48" s="45"/>
      <c r="J48" s="189"/>
      <c r="K48" s="45"/>
      <c r="L48" s="45"/>
      <c r="M48" s="189"/>
      <c r="N48" s="45"/>
      <c r="O48" s="45"/>
      <c r="P48" s="189"/>
      <c r="Q48" s="45"/>
      <c r="R48" s="45"/>
      <c r="S48" s="189"/>
      <c r="T48" s="45"/>
      <c r="U48" s="45"/>
      <c r="V48" s="189"/>
      <c r="W48" s="45"/>
      <c r="X48" s="45"/>
      <c r="Y48" s="189"/>
      <c r="Z48" s="45"/>
      <c r="AA48" s="45"/>
      <c r="AB48" s="189"/>
      <c r="AC48" s="45"/>
      <c r="AD48" s="45"/>
      <c r="AE48" s="189"/>
      <c r="AF48" s="45"/>
      <c r="AG48" s="45"/>
      <c r="AH48" s="189"/>
      <c r="AI48" s="45"/>
      <c r="AJ48" s="45"/>
      <c r="AK48" s="189"/>
      <c r="AL48" s="45"/>
      <c r="AM48" s="45"/>
      <c r="AN48" s="46">
        <f t="shared" ref="AN48:AN51" si="4">SUM(D48:AM48)</f>
        <v>0</v>
      </c>
    </row>
    <row r="49" spans="2:40" ht="20.100000000000001" customHeight="1" thickBot="1" x14ac:dyDescent="0.2">
      <c r="B49" s="1066"/>
      <c r="C49" s="193" t="s">
        <v>173</v>
      </c>
      <c r="D49" s="190">
        <f>SUM(D45:D48)</f>
        <v>135</v>
      </c>
      <c r="E49" s="191">
        <f t="shared" ref="E49:AM49" si="5">SUM(E45:E48)</f>
        <v>135</v>
      </c>
      <c r="F49" s="191">
        <f t="shared" si="5"/>
        <v>135</v>
      </c>
      <c r="G49" s="190">
        <f t="shared" si="5"/>
        <v>135</v>
      </c>
      <c r="H49" s="191">
        <f t="shared" si="5"/>
        <v>135</v>
      </c>
      <c r="I49" s="191">
        <f t="shared" si="5"/>
        <v>135</v>
      </c>
      <c r="J49" s="190">
        <f t="shared" si="5"/>
        <v>135</v>
      </c>
      <c r="K49" s="191">
        <f t="shared" si="5"/>
        <v>135</v>
      </c>
      <c r="L49" s="191">
        <f t="shared" si="5"/>
        <v>135</v>
      </c>
      <c r="M49" s="190">
        <f t="shared" si="5"/>
        <v>135</v>
      </c>
      <c r="N49" s="191">
        <f t="shared" si="5"/>
        <v>135</v>
      </c>
      <c r="O49" s="191">
        <f t="shared" si="5"/>
        <v>135</v>
      </c>
      <c r="P49" s="190">
        <f t="shared" si="5"/>
        <v>135</v>
      </c>
      <c r="Q49" s="191">
        <f t="shared" si="5"/>
        <v>135</v>
      </c>
      <c r="R49" s="191">
        <f t="shared" si="5"/>
        <v>135</v>
      </c>
      <c r="S49" s="190">
        <f t="shared" si="5"/>
        <v>135</v>
      </c>
      <c r="T49" s="191">
        <f t="shared" si="5"/>
        <v>135</v>
      </c>
      <c r="U49" s="191">
        <f t="shared" si="5"/>
        <v>135</v>
      </c>
      <c r="V49" s="190">
        <f t="shared" si="5"/>
        <v>135</v>
      </c>
      <c r="W49" s="191">
        <f t="shared" si="5"/>
        <v>135</v>
      </c>
      <c r="X49" s="191">
        <f t="shared" si="5"/>
        <v>135</v>
      </c>
      <c r="Y49" s="190">
        <f t="shared" si="5"/>
        <v>135</v>
      </c>
      <c r="Z49" s="191">
        <f t="shared" si="5"/>
        <v>135</v>
      </c>
      <c r="AA49" s="191">
        <f t="shared" si="5"/>
        <v>135</v>
      </c>
      <c r="AB49" s="190">
        <f t="shared" si="5"/>
        <v>135</v>
      </c>
      <c r="AC49" s="191">
        <f t="shared" si="5"/>
        <v>135</v>
      </c>
      <c r="AD49" s="191">
        <f t="shared" si="5"/>
        <v>135</v>
      </c>
      <c r="AE49" s="190">
        <f t="shared" si="5"/>
        <v>135</v>
      </c>
      <c r="AF49" s="191">
        <f t="shared" si="5"/>
        <v>135</v>
      </c>
      <c r="AG49" s="191">
        <f t="shared" si="5"/>
        <v>135</v>
      </c>
      <c r="AH49" s="190">
        <f t="shared" si="5"/>
        <v>135</v>
      </c>
      <c r="AI49" s="191">
        <f t="shared" si="5"/>
        <v>135</v>
      </c>
      <c r="AJ49" s="191">
        <f t="shared" si="5"/>
        <v>135</v>
      </c>
      <c r="AK49" s="190">
        <f t="shared" si="5"/>
        <v>135</v>
      </c>
      <c r="AL49" s="191">
        <f t="shared" si="5"/>
        <v>135</v>
      </c>
      <c r="AM49" s="191">
        <f t="shared" si="5"/>
        <v>135</v>
      </c>
      <c r="AN49" s="192">
        <f t="shared" si="4"/>
        <v>4860</v>
      </c>
    </row>
    <row r="50" spans="2:40" ht="20.100000000000001" customHeight="1" thickTop="1" x14ac:dyDescent="0.15">
      <c r="B50" s="1067" t="s">
        <v>558</v>
      </c>
      <c r="C50" s="1068"/>
      <c r="D50" s="194" t="e">
        <f>D49-D43</f>
        <v>#REF!</v>
      </c>
      <c r="E50" s="195" t="e">
        <f t="shared" ref="E50:AM50" si="6">E49-E43</f>
        <v>#REF!</v>
      </c>
      <c r="F50" s="195" t="e">
        <f t="shared" si="6"/>
        <v>#REF!</v>
      </c>
      <c r="G50" s="194" t="e">
        <f t="shared" si="6"/>
        <v>#REF!</v>
      </c>
      <c r="H50" s="195" t="e">
        <f t="shared" si="6"/>
        <v>#REF!</v>
      </c>
      <c r="I50" s="195" t="e">
        <f t="shared" si="6"/>
        <v>#REF!</v>
      </c>
      <c r="J50" s="194" t="e">
        <f t="shared" si="6"/>
        <v>#REF!</v>
      </c>
      <c r="K50" s="195" t="e">
        <f t="shared" si="6"/>
        <v>#REF!</v>
      </c>
      <c r="L50" s="195" t="e">
        <f t="shared" si="6"/>
        <v>#REF!</v>
      </c>
      <c r="M50" s="194" t="e">
        <f t="shared" si="6"/>
        <v>#REF!</v>
      </c>
      <c r="N50" s="195" t="e">
        <f t="shared" si="6"/>
        <v>#REF!</v>
      </c>
      <c r="O50" s="195" t="e">
        <f t="shared" si="6"/>
        <v>#REF!</v>
      </c>
      <c r="P50" s="194" t="e">
        <f t="shared" si="6"/>
        <v>#REF!</v>
      </c>
      <c r="Q50" s="195" t="e">
        <f t="shared" si="6"/>
        <v>#REF!</v>
      </c>
      <c r="R50" s="195" t="e">
        <f t="shared" si="6"/>
        <v>#REF!</v>
      </c>
      <c r="S50" s="194" t="e">
        <f t="shared" si="6"/>
        <v>#REF!</v>
      </c>
      <c r="T50" s="195" t="e">
        <f t="shared" si="6"/>
        <v>#REF!</v>
      </c>
      <c r="U50" s="195" t="e">
        <f t="shared" si="6"/>
        <v>#REF!</v>
      </c>
      <c r="V50" s="194" t="e">
        <f t="shared" si="6"/>
        <v>#REF!</v>
      </c>
      <c r="W50" s="195" t="e">
        <f t="shared" si="6"/>
        <v>#REF!</v>
      </c>
      <c r="X50" s="195" t="e">
        <f t="shared" si="6"/>
        <v>#REF!</v>
      </c>
      <c r="Y50" s="194" t="e">
        <f t="shared" si="6"/>
        <v>#REF!</v>
      </c>
      <c r="Z50" s="195" t="e">
        <f t="shared" si="6"/>
        <v>#REF!</v>
      </c>
      <c r="AA50" s="195" t="e">
        <f t="shared" si="6"/>
        <v>#REF!</v>
      </c>
      <c r="AB50" s="194" t="e">
        <f t="shared" si="6"/>
        <v>#REF!</v>
      </c>
      <c r="AC50" s="195" t="e">
        <f t="shared" si="6"/>
        <v>#REF!</v>
      </c>
      <c r="AD50" s="195" t="e">
        <f t="shared" si="6"/>
        <v>#REF!</v>
      </c>
      <c r="AE50" s="194" t="e">
        <f t="shared" si="6"/>
        <v>#REF!</v>
      </c>
      <c r="AF50" s="195" t="e">
        <f t="shared" si="6"/>
        <v>#REF!</v>
      </c>
      <c r="AG50" s="195" t="e">
        <f t="shared" si="6"/>
        <v>#REF!</v>
      </c>
      <c r="AH50" s="194" t="e">
        <f t="shared" si="6"/>
        <v>#REF!</v>
      </c>
      <c r="AI50" s="196" t="e">
        <f t="shared" si="6"/>
        <v>#REF!</v>
      </c>
      <c r="AJ50" s="195" t="e">
        <f t="shared" si="6"/>
        <v>#REF!</v>
      </c>
      <c r="AK50" s="194" t="e">
        <f t="shared" si="6"/>
        <v>#REF!</v>
      </c>
      <c r="AL50" s="195" t="e">
        <f t="shared" si="6"/>
        <v>#REF!</v>
      </c>
      <c r="AM50" s="195" t="e">
        <f t="shared" si="6"/>
        <v>#REF!</v>
      </c>
      <c r="AN50" s="188" t="e">
        <f t="shared" si="4"/>
        <v>#REF!</v>
      </c>
    </row>
    <row r="51" spans="2:40" ht="20.100000000000001" customHeight="1" thickBot="1" x14ac:dyDescent="0.2">
      <c r="B51" s="1069" t="s">
        <v>559</v>
      </c>
      <c r="C51" s="1070"/>
      <c r="D51" s="572" t="e">
        <f>IF(D50&gt;0,0,-(D50))</f>
        <v>#REF!</v>
      </c>
      <c r="E51" s="572" t="e">
        <f t="shared" ref="E51:AM51" si="7">IF(E50&gt;0,0,-(E50))</f>
        <v>#REF!</v>
      </c>
      <c r="F51" s="572" t="e">
        <f t="shared" si="7"/>
        <v>#REF!</v>
      </c>
      <c r="G51" s="572" t="e">
        <f t="shared" si="7"/>
        <v>#REF!</v>
      </c>
      <c r="H51" s="572" t="e">
        <f t="shared" si="7"/>
        <v>#REF!</v>
      </c>
      <c r="I51" s="572" t="e">
        <f t="shared" si="7"/>
        <v>#REF!</v>
      </c>
      <c r="J51" s="572" t="e">
        <f t="shared" si="7"/>
        <v>#REF!</v>
      </c>
      <c r="K51" s="572" t="e">
        <f t="shared" si="7"/>
        <v>#REF!</v>
      </c>
      <c r="L51" s="572" t="e">
        <f t="shared" si="7"/>
        <v>#REF!</v>
      </c>
      <c r="M51" s="572" t="e">
        <f t="shared" si="7"/>
        <v>#REF!</v>
      </c>
      <c r="N51" s="572" t="e">
        <f t="shared" si="7"/>
        <v>#REF!</v>
      </c>
      <c r="O51" s="572" t="e">
        <f t="shared" si="7"/>
        <v>#REF!</v>
      </c>
      <c r="P51" s="572" t="e">
        <f t="shared" si="7"/>
        <v>#REF!</v>
      </c>
      <c r="Q51" s="572" t="e">
        <f t="shared" si="7"/>
        <v>#REF!</v>
      </c>
      <c r="R51" s="572" t="e">
        <f t="shared" si="7"/>
        <v>#REF!</v>
      </c>
      <c r="S51" s="572" t="e">
        <f t="shared" si="7"/>
        <v>#REF!</v>
      </c>
      <c r="T51" s="572" t="e">
        <f t="shared" si="7"/>
        <v>#REF!</v>
      </c>
      <c r="U51" s="572" t="e">
        <f t="shared" si="7"/>
        <v>#REF!</v>
      </c>
      <c r="V51" s="572" t="e">
        <f t="shared" si="7"/>
        <v>#REF!</v>
      </c>
      <c r="W51" s="572" t="e">
        <f t="shared" si="7"/>
        <v>#REF!</v>
      </c>
      <c r="X51" s="572" t="e">
        <f t="shared" si="7"/>
        <v>#REF!</v>
      </c>
      <c r="Y51" s="572" t="e">
        <f t="shared" si="7"/>
        <v>#REF!</v>
      </c>
      <c r="Z51" s="572" t="e">
        <f t="shared" si="7"/>
        <v>#REF!</v>
      </c>
      <c r="AA51" s="572" t="e">
        <f t="shared" si="7"/>
        <v>#REF!</v>
      </c>
      <c r="AB51" s="572" t="e">
        <f t="shared" si="7"/>
        <v>#REF!</v>
      </c>
      <c r="AC51" s="572" t="e">
        <f t="shared" si="7"/>
        <v>#REF!</v>
      </c>
      <c r="AD51" s="572" t="e">
        <f t="shared" si="7"/>
        <v>#REF!</v>
      </c>
      <c r="AE51" s="572" t="e">
        <f t="shared" si="7"/>
        <v>#REF!</v>
      </c>
      <c r="AF51" s="572" t="e">
        <f t="shared" si="7"/>
        <v>#REF!</v>
      </c>
      <c r="AG51" s="572" t="e">
        <f t="shared" si="7"/>
        <v>#REF!</v>
      </c>
      <c r="AH51" s="572" t="e">
        <f t="shared" si="7"/>
        <v>#REF!</v>
      </c>
      <c r="AI51" s="572" t="e">
        <f t="shared" si="7"/>
        <v>#REF!</v>
      </c>
      <c r="AJ51" s="572" t="e">
        <f t="shared" si="7"/>
        <v>#REF!</v>
      </c>
      <c r="AK51" s="572" t="e">
        <f t="shared" si="7"/>
        <v>#REF!</v>
      </c>
      <c r="AL51" s="572" t="e">
        <f t="shared" si="7"/>
        <v>#REF!</v>
      </c>
      <c r="AM51" s="572" t="e">
        <f t="shared" si="7"/>
        <v>#REF!</v>
      </c>
      <c r="AN51" s="573" t="e">
        <f t="shared" si="4"/>
        <v>#REF!</v>
      </c>
    </row>
  </sheetData>
  <mergeCells count="61">
    <mergeCell ref="B51:C51"/>
    <mergeCell ref="AK41:AM41"/>
    <mergeCell ref="AN41:AN42"/>
    <mergeCell ref="B43:C43"/>
    <mergeCell ref="B44:C44"/>
    <mergeCell ref="B45:B49"/>
    <mergeCell ref="B50:C50"/>
    <mergeCell ref="S41:U41"/>
    <mergeCell ref="V41:X41"/>
    <mergeCell ref="Y41:AA41"/>
    <mergeCell ref="AB41:AD41"/>
    <mergeCell ref="AE41:AG41"/>
    <mergeCell ref="AH41:AJ41"/>
    <mergeCell ref="B41:C42"/>
    <mergeCell ref="D41:F41"/>
    <mergeCell ref="G41:I41"/>
    <mergeCell ref="J41:L41"/>
    <mergeCell ref="M41:O41"/>
    <mergeCell ref="P41:R41"/>
    <mergeCell ref="B30:C30"/>
    <mergeCell ref="B31:C31"/>
    <mergeCell ref="B32:C32"/>
    <mergeCell ref="B33:C33"/>
    <mergeCell ref="B34:C34"/>
    <mergeCell ref="B35:C35"/>
    <mergeCell ref="B29:C29"/>
    <mergeCell ref="B18:C18"/>
    <mergeCell ref="B19:C19"/>
    <mergeCell ref="B20:C20"/>
    <mergeCell ref="B21:C21"/>
    <mergeCell ref="B22:C22"/>
    <mergeCell ref="B23:C23"/>
    <mergeCell ref="B24:C24"/>
    <mergeCell ref="B25:C25"/>
    <mergeCell ref="B26:C26"/>
    <mergeCell ref="B27:C27"/>
    <mergeCell ref="B28:C28"/>
    <mergeCell ref="AN4:AN5"/>
    <mergeCell ref="B6:C8"/>
    <mergeCell ref="B9:C9"/>
    <mergeCell ref="B10:C10"/>
    <mergeCell ref="B11:C11"/>
    <mergeCell ref="S4:U4"/>
    <mergeCell ref="V4:X4"/>
    <mergeCell ref="Y4:AA4"/>
    <mergeCell ref="AB4:AD4"/>
    <mergeCell ref="AE4:AG4"/>
    <mergeCell ref="AH4:AJ4"/>
    <mergeCell ref="B4:C5"/>
    <mergeCell ref="D4:F4"/>
    <mergeCell ref="G4:I4"/>
    <mergeCell ref="J4:L4"/>
    <mergeCell ref="M4:O4"/>
    <mergeCell ref="P4:R4"/>
    <mergeCell ref="B17:C17"/>
    <mergeCell ref="AK4:AM4"/>
    <mergeCell ref="B12:C12"/>
    <mergeCell ref="B13:C13"/>
    <mergeCell ref="B14:C14"/>
    <mergeCell ref="B15:C15"/>
    <mergeCell ref="B16:C16"/>
  </mergeCells>
  <phoneticPr fontId="4"/>
  <pageMargins left="0.78740157480314965" right="0.78740157480314965" top="0.78740157480314965" bottom="0.78740157480314965" header="0.39370078740157483" footer="0.39370078740157483"/>
  <pageSetup paperSize="9" scale="52" orientation="landscape"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K38"/>
  <sheetViews>
    <sheetView showZeros="0" zoomScale="75" zoomScaleNormal="75" zoomScaleSheetLayoutView="75" workbookViewId="0"/>
  </sheetViews>
  <sheetFormatPr defaultRowHeight="13.5" x14ac:dyDescent="0.15"/>
  <cols>
    <col min="1" max="1" width="1.625" style="26" customWidth="1"/>
    <col min="2" max="3" width="11.625" style="26" customWidth="1"/>
    <col min="4" max="39" width="6.125" style="26" customWidth="1"/>
    <col min="40" max="40" width="7" style="26" customWidth="1"/>
    <col min="41" max="41" width="1.5" style="26" customWidth="1"/>
    <col min="42" max="16384" width="9" style="26"/>
  </cols>
  <sheetData>
    <row r="1" spans="2:63" ht="9.9499999999999993" customHeight="1" x14ac:dyDescent="0.15"/>
    <row r="2" spans="2:63" ht="24.95" customHeight="1" x14ac:dyDescent="0.15">
      <c r="B2" s="2" t="s">
        <v>1141</v>
      </c>
      <c r="C2" s="2"/>
      <c r="D2" s="5"/>
      <c r="E2" s="5"/>
      <c r="F2" s="5"/>
      <c r="G2" s="5"/>
      <c r="H2" s="5"/>
      <c r="I2" s="5"/>
      <c r="J2" s="5"/>
      <c r="K2" s="5"/>
      <c r="L2" s="197" t="s">
        <v>162</v>
      </c>
      <c r="M2" s="179" t="s">
        <v>885</v>
      </c>
      <c r="N2" s="52"/>
      <c r="O2" s="197" t="s">
        <v>163</v>
      </c>
      <c r="P2" s="179" t="s">
        <v>219</v>
      </c>
      <c r="Q2" s="5"/>
      <c r="R2" s="5"/>
      <c r="S2" s="5"/>
      <c r="T2" s="5"/>
      <c r="U2" s="5"/>
      <c r="V2" s="5"/>
      <c r="W2" s="28"/>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row>
    <row r="3" spans="2:63" ht="24.95" customHeight="1" thickBot="1" x14ac:dyDescent="0.2">
      <c r="B3" s="784" t="s">
        <v>166</v>
      </c>
      <c r="C3" s="2"/>
      <c r="D3" s="5"/>
      <c r="E3" s="5"/>
      <c r="F3" s="5"/>
      <c r="G3" s="5"/>
      <c r="H3" s="5"/>
      <c r="I3" s="5"/>
      <c r="J3" s="5"/>
      <c r="K3" s="5"/>
      <c r="L3" s="5"/>
      <c r="M3" s="28"/>
      <c r="N3" s="5"/>
      <c r="O3" s="5"/>
      <c r="P3" s="28"/>
      <c r="Q3" s="5"/>
      <c r="R3" s="5"/>
      <c r="S3" s="5"/>
      <c r="T3" s="5"/>
      <c r="U3" s="5"/>
      <c r="V3" s="5"/>
      <c r="W3" s="28"/>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2:63" ht="20.100000000000001" customHeight="1" x14ac:dyDescent="0.15">
      <c r="B4" s="1097" t="s">
        <v>886</v>
      </c>
      <c r="C4" s="1098"/>
      <c r="D4" s="1093">
        <v>1</v>
      </c>
      <c r="E4" s="1094"/>
      <c r="F4" s="1095"/>
      <c r="G4" s="1093">
        <v>2</v>
      </c>
      <c r="H4" s="1094"/>
      <c r="I4" s="1095"/>
      <c r="J4" s="1093">
        <v>3</v>
      </c>
      <c r="K4" s="1094"/>
      <c r="L4" s="1095"/>
      <c r="M4" s="1093">
        <v>4</v>
      </c>
      <c r="N4" s="1094"/>
      <c r="O4" s="1095"/>
      <c r="P4" s="1093">
        <v>5</v>
      </c>
      <c r="Q4" s="1094"/>
      <c r="R4" s="1095"/>
      <c r="S4" s="1093">
        <v>6</v>
      </c>
      <c r="T4" s="1094"/>
      <c r="U4" s="1095"/>
      <c r="V4" s="1093">
        <v>7</v>
      </c>
      <c r="W4" s="1094"/>
      <c r="X4" s="1095"/>
      <c r="Y4" s="1093">
        <v>8</v>
      </c>
      <c r="Z4" s="1094"/>
      <c r="AA4" s="1095"/>
      <c r="AB4" s="1093">
        <v>9</v>
      </c>
      <c r="AC4" s="1094"/>
      <c r="AD4" s="1095"/>
      <c r="AE4" s="1093">
        <v>10</v>
      </c>
      <c r="AF4" s="1094"/>
      <c r="AG4" s="1095"/>
      <c r="AH4" s="1093">
        <v>11</v>
      </c>
      <c r="AI4" s="1094"/>
      <c r="AJ4" s="1095"/>
      <c r="AK4" s="1093">
        <v>12</v>
      </c>
      <c r="AL4" s="1094"/>
      <c r="AM4" s="1095"/>
      <c r="AN4" s="1096" t="s">
        <v>30</v>
      </c>
    </row>
    <row r="5" spans="2:63" ht="20.100000000000001" customHeight="1" x14ac:dyDescent="0.15">
      <c r="B5" s="1051"/>
      <c r="C5" s="1052"/>
      <c r="D5" s="325" t="s">
        <v>31</v>
      </c>
      <c r="E5" s="567" t="s">
        <v>32</v>
      </c>
      <c r="F5" s="42" t="s">
        <v>33</v>
      </c>
      <c r="G5" s="325" t="s">
        <v>31</v>
      </c>
      <c r="H5" s="42" t="s">
        <v>32</v>
      </c>
      <c r="I5" s="42" t="s">
        <v>33</v>
      </c>
      <c r="J5" s="325" t="s">
        <v>31</v>
      </c>
      <c r="K5" s="42" t="s">
        <v>32</v>
      </c>
      <c r="L5" s="42" t="s">
        <v>33</v>
      </c>
      <c r="M5" s="325" t="s">
        <v>31</v>
      </c>
      <c r="N5" s="42" t="s">
        <v>32</v>
      </c>
      <c r="O5" s="42" t="s">
        <v>33</v>
      </c>
      <c r="P5" s="325" t="s">
        <v>31</v>
      </c>
      <c r="Q5" s="42" t="s">
        <v>32</v>
      </c>
      <c r="R5" s="42" t="s">
        <v>33</v>
      </c>
      <c r="S5" s="325" t="s">
        <v>31</v>
      </c>
      <c r="T5" s="543" t="s">
        <v>32</v>
      </c>
      <c r="U5" s="543" t="s">
        <v>33</v>
      </c>
      <c r="V5" s="325" t="s">
        <v>31</v>
      </c>
      <c r="W5" s="42" t="s">
        <v>32</v>
      </c>
      <c r="X5" s="42" t="s">
        <v>33</v>
      </c>
      <c r="Y5" s="325" t="s">
        <v>31</v>
      </c>
      <c r="Z5" s="42" t="s">
        <v>32</v>
      </c>
      <c r="AA5" s="42" t="s">
        <v>33</v>
      </c>
      <c r="AB5" s="325" t="s">
        <v>31</v>
      </c>
      <c r="AC5" s="42" t="s">
        <v>32</v>
      </c>
      <c r="AD5" s="42" t="s">
        <v>33</v>
      </c>
      <c r="AE5" s="325" t="s">
        <v>31</v>
      </c>
      <c r="AF5" s="42" t="s">
        <v>32</v>
      </c>
      <c r="AG5" s="42" t="s">
        <v>33</v>
      </c>
      <c r="AH5" s="325" t="s">
        <v>31</v>
      </c>
      <c r="AI5" s="42" t="s">
        <v>32</v>
      </c>
      <c r="AJ5" s="42" t="s">
        <v>33</v>
      </c>
      <c r="AK5" s="325" t="s">
        <v>31</v>
      </c>
      <c r="AL5" s="42" t="s">
        <v>32</v>
      </c>
      <c r="AM5" s="42" t="s">
        <v>33</v>
      </c>
      <c r="AN5" s="1054"/>
    </row>
    <row r="6" spans="2:63" ht="20.100000000000001" customHeight="1" x14ac:dyDescent="0.15">
      <c r="B6" s="1085" t="s">
        <v>887</v>
      </c>
      <c r="C6" s="1086"/>
      <c r="D6" s="43"/>
      <c r="E6" s="5"/>
      <c r="F6" s="5"/>
      <c r="G6" s="5"/>
      <c r="H6" s="5"/>
      <c r="I6" s="5"/>
      <c r="J6" s="5"/>
      <c r="K6" s="5"/>
      <c r="L6" s="5"/>
      <c r="M6" s="5"/>
      <c r="N6" s="5"/>
      <c r="O6" s="28"/>
      <c r="P6" s="28"/>
      <c r="Q6" s="5"/>
      <c r="R6" s="5"/>
      <c r="S6" s="5"/>
      <c r="T6" s="5"/>
      <c r="U6" s="5"/>
      <c r="V6" s="5"/>
      <c r="W6" s="5"/>
      <c r="X6" s="5"/>
      <c r="Y6" s="5"/>
      <c r="Z6" s="5"/>
      <c r="AA6" s="5"/>
      <c r="AB6" s="5"/>
      <c r="AC6" s="5"/>
      <c r="AD6" s="5"/>
      <c r="AE6" s="5"/>
      <c r="AF6" s="5"/>
      <c r="AG6" s="5"/>
      <c r="AH6" s="5"/>
      <c r="AI6" s="5"/>
      <c r="AJ6" s="5"/>
      <c r="AK6" s="5"/>
      <c r="AL6" s="5"/>
      <c r="AM6" s="5"/>
      <c r="AN6" s="44"/>
    </row>
    <row r="7" spans="2:63" ht="20.100000000000001" customHeight="1" x14ac:dyDescent="0.15">
      <c r="B7" s="1057"/>
      <c r="C7" s="1058"/>
      <c r="D7" s="43"/>
      <c r="E7" s="5"/>
      <c r="F7" s="5"/>
      <c r="G7" s="5"/>
      <c r="H7" s="5"/>
      <c r="I7" s="5"/>
      <c r="J7" s="5"/>
      <c r="K7" s="5"/>
      <c r="L7" s="5"/>
      <c r="N7" s="5"/>
      <c r="O7" s="5"/>
      <c r="P7" s="5"/>
      <c r="Q7" s="5"/>
      <c r="R7" s="5"/>
      <c r="S7" s="5"/>
      <c r="T7" s="5"/>
      <c r="U7" s="5"/>
      <c r="V7" s="5"/>
      <c r="W7" s="5"/>
      <c r="X7" s="5"/>
      <c r="Y7" s="5"/>
      <c r="Z7" s="5"/>
      <c r="AA7" s="5"/>
      <c r="AB7" s="5"/>
      <c r="AC7" s="5"/>
      <c r="AD7" s="5"/>
      <c r="AE7" s="5"/>
      <c r="AF7" s="5"/>
      <c r="AG7" s="5"/>
      <c r="AH7" s="5"/>
      <c r="AI7" s="5"/>
      <c r="AJ7" s="5"/>
      <c r="AK7" s="5"/>
      <c r="AL7" s="5"/>
      <c r="AM7" s="5"/>
      <c r="AN7" s="44"/>
    </row>
    <row r="8" spans="2:63" ht="20.100000000000001" customHeight="1" x14ac:dyDescent="0.15">
      <c r="B8" s="1051"/>
      <c r="C8" s="1052"/>
      <c r="D8" s="326"/>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8"/>
    </row>
    <row r="9" spans="2:63" ht="20.100000000000001" customHeight="1" x14ac:dyDescent="0.15">
      <c r="B9" s="1083" t="s">
        <v>297</v>
      </c>
      <c r="C9" s="1084"/>
      <c r="D9" s="189"/>
      <c r="E9" s="45"/>
      <c r="F9" s="45"/>
      <c r="G9" s="189"/>
      <c r="H9" s="45"/>
      <c r="I9" s="45"/>
      <c r="J9" s="189"/>
      <c r="K9" s="45">
        <v>5</v>
      </c>
      <c r="L9" s="45">
        <v>8</v>
      </c>
      <c r="M9" s="189">
        <v>5</v>
      </c>
      <c r="N9" s="45"/>
      <c r="O9" s="45"/>
      <c r="P9" s="189"/>
      <c r="Q9" s="45"/>
      <c r="R9" s="45"/>
      <c r="S9" s="189"/>
      <c r="T9" s="45"/>
      <c r="U9" s="45"/>
      <c r="V9" s="189"/>
      <c r="W9" s="45"/>
      <c r="X9" s="45"/>
      <c r="Y9" s="189"/>
      <c r="Z9" s="45"/>
      <c r="AA9" s="45"/>
      <c r="AB9" s="189"/>
      <c r="AC9" s="45"/>
      <c r="AD9" s="45"/>
      <c r="AE9" s="189"/>
      <c r="AF9" s="45"/>
      <c r="AG9" s="45"/>
      <c r="AH9" s="189"/>
      <c r="AI9" s="45"/>
      <c r="AJ9" s="45"/>
      <c r="AK9" s="189"/>
      <c r="AL9" s="45"/>
      <c r="AM9" s="45"/>
      <c r="AN9" s="46">
        <f>SUM(D9:AM9)</f>
        <v>18</v>
      </c>
    </row>
    <row r="10" spans="2:63" ht="20.100000000000001" customHeight="1" x14ac:dyDescent="0.15">
      <c r="B10" s="1083" t="s">
        <v>298</v>
      </c>
      <c r="C10" s="1084"/>
      <c r="D10" s="189"/>
      <c r="E10" s="45"/>
      <c r="F10" s="45"/>
      <c r="G10" s="189"/>
      <c r="H10" s="45"/>
      <c r="I10" s="45">
        <v>2</v>
      </c>
      <c r="J10" s="189"/>
      <c r="K10" s="45"/>
      <c r="L10" s="45">
        <v>2</v>
      </c>
      <c r="M10" s="189"/>
      <c r="N10" s="45"/>
      <c r="O10" s="45"/>
      <c r="P10" s="189"/>
      <c r="Q10" s="45"/>
      <c r="R10" s="45"/>
      <c r="S10" s="189">
        <v>2</v>
      </c>
      <c r="T10" s="45"/>
      <c r="U10" s="45"/>
      <c r="V10" s="189"/>
      <c r="W10" s="45"/>
      <c r="X10" s="45"/>
      <c r="Y10" s="189"/>
      <c r="Z10" s="45"/>
      <c r="AA10" s="45"/>
      <c r="AB10" s="189">
        <v>2</v>
      </c>
      <c r="AC10" s="45"/>
      <c r="AD10" s="45"/>
      <c r="AE10" s="189"/>
      <c r="AF10" s="45"/>
      <c r="AG10" s="45"/>
      <c r="AH10" s="189">
        <v>2</v>
      </c>
      <c r="AI10" s="45"/>
      <c r="AJ10" s="45"/>
      <c r="AK10" s="189"/>
      <c r="AL10" s="45"/>
      <c r="AM10" s="45"/>
      <c r="AN10" s="46">
        <f t="shared" ref="AN10:AN21" si="0">SUM(D10:AM10)</f>
        <v>10</v>
      </c>
    </row>
    <row r="11" spans="2:63" ht="20.100000000000001" customHeight="1" x14ac:dyDescent="0.15">
      <c r="B11" s="1083" t="s">
        <v>299</v>
      </c>
      <c r="C11" s="1084"/>
      <c r="D11" s="189"/>
      <c r="E11" s="45"/>
      <c r="F11" s="45"/>
      <c r="G11" s="189"/>
      <c r="H11" s="45"/>
      <c r="I11" s="45"/>
      <c r="J11" s="189"/>
      <c r="K11" s="45"/>
      <c r="L11" s="45">
        <v>2</v>
      </c>
      <c r="M11" s="189"/>
      <c r="N11" s="45"/>
      <c r="O11" s="45"/>
      <c r="P11" s="189"/>
      <c r="Q11" s="45">
        <v>2</v>
      </c>
      <c r="R11" s="45">
        <v>2</v>
      </c>
      <c r="S11" s="189"/>
      <c r="T11" s="45"/>
      <c r="U11" s="45">
        <v>2</v>
      </c>
      <c r="V11" s="189"/>
      <c r="W11" s="45">
        <v>2</v>
      </c>
      <c r="X11" s="45"/>
      <c r="Y11" s="189"/>
      <c r="Z11" s="45">
        <v>2</v>
      </c>
      <c r="AA11" s="45"/>
      <c r="AB11" s="189"/>
      <c r="AC11" s="45"/>
      <c r="AD11" s="45"/>
      <c r="AE11" s="189"/>
      <c r="AF11" s="45"/>
      <c r="AG11" s="45"/>
      <c r="AH11" s="189"/>
      <c r="AI11" s="45">
        <v>2</v>
      </c>
      <c r="AJ11" s="45"/>
      <c r="AK11" s="189">
        <v>2</v>
      </c>
      <c r="AL11" s="45"/>
      <c r="AM11" s="45"/>
      <c r="AN11" s="46">
        <f t="shared" si="0"/>
        <v>16</v>
      </c>
    </row>
    <row r="12" spans="2:63" ht="20.100000000000001" customHeight="1" x14ac:dyDescent="0.15">
      <c r="B12" s="1083" t="s">
        <v>300</v>
      </c>
      <c r="C12" s="1084"/>
      <c r="D12" s="189"/>
      <c r="E12" s="45"/>
      <c r="F12" s="45"/>
      <c r="G12" s="189"/>
      <c r="H12" s="45"/>
      <c r="I12" s="45"/>
      <c r="J12" s="189"/>
      <c r="K12" s="45"/>
      <c r="L12" s="45"/>
      <c r="M12" s="189"/>
      <c r="N12" s="45"/>
      <c r="O12" s="45"/>
      <c r="P12" s="189"/>
      <c r="Q12" s="45"/>
      <c r="R12" s="45"/>
      <c r="S12" s="189"/>
      <c r="T12" s="45"/>
      <c r="U12" s="45">
        <v>12</v>
      </c>
      <c r="V12" s="189">
        <v>4</v>
      </c>
      <c r="W12" s="45">
        <v>4</v>
      </c>
      <c r="X12" s="45"/>
      <c r="Y12" s="189"/>
      <c r="Z12" s="45"/>
      <c r="AA12" s="45"/>
      <c r="AB12" s="189"/>
      <c r="AC12" s="45"/>
      <c r="AD12" s="45"/>
      <c r="AE12" s="189"/>
      <c r="AF12" s="45"/>
      <c r="AG12" s="45"/>
      <c r="AH12" s="189"/>
      <c r="AI12" s="45"/>
      <c r="AJ12" s="45"/>
      <c r="AK12" s="189"/>
      <c r="AL12" s="45"/>
      <c r="AM12" s="45"/>
      <c r="AN12" s="46">
        <f t="shared" si="0"/>
        <v>20</v>
      </c>
    </row>
    <row r="13" spans="2:63" ht="20.100000000000001" customHeight="1" x14ac:dyDescent="0.15">
      <c r="B13" s="1083" t="s">
        <v>301</v>
      </c>
      <c r="C13" s="1084"/>
      <c r="D13" s="189"/>
      <c r="E13" s="45"/>
      <c r="F13" s="45"/>
      <c r="G13" s="189"/>
      <c r="H13" s="45"/>
      <c r="I13" s="45"/>
      <c r="J13" s="189"/>
      <c r="K13" s="45"/>
      <c r="L13" s="45"/>
      <c r="M13" s="189"/>
      <c r="N13" s="45"/>
      <c r="O13" s="45"/>
      <c r="P13" s="189"/>
      <c r="Q13" s="45"/>
      <c r="R13" s="45"/>
      <c r="S13" s="189"/>
      <c r="T13" s="45"/>
      <c r="U13" s="45"/>
      <c r="V13" s="189"/>
      <c r="W13" s="45"/>
      <c r="X13" s="45"/>
      <c r="Y13" s="189"/>
      <c r="Z13" s="45">
        <v>4</v>
      </c>
      <c r="AA13" s="45">
        <v>4</v>
      </c>
      <c r="AB13" s="189"/>
      <c r="AC13" s="45"/>
      <c r="AD13" s="45"/>
      <c r="AE13" s="189"/>
      <c r="AF13" s="45"/>
      <c r="AG13" s="45"/>
      <c r="AH13" s="189"/>
      <c r="AI13" s="45"/>
      <c r="AJ13" s="45"/>
      <c r="AK13" s="189"/>
      <c r="AL13" s="45"/>
      <c r="AM13" s="45"/>
      <c r="AN13" s="46">
        <f t="shared" si="0"/>
        <v>8</v>
      </c>
    </row>
    <row r="14" spans="2:63" ht="20.100000000000001" customHeight="1" x14ac:dyDescent="0.15">
      <c r="B14" s="1083" t="s">
        <v>302</v>
      </c>
      <c r="C14" s="1084"/>
      <c r="D14" s="189"/>
      <c r="E14" s="45"/>
      <c r="F14" s="45"/>
      <c r="G14" s="189"/>
      <c r="H14" s="45"/>
      <c r="I14" s="45">
        <v>4</v>
      </c>
      <c r="J14" s="189"/>
      <c r="K14" s="45"/>
      <c r="L14" s="45"/>
      <c r="M14" s="189">
        <v>8</v>
      </c>
      <c r="N14" s="45"/>
      <c r="O14" s="45"/>
      <c r="P14" s="189"/>
      <c r="Q14" s="45"/>
      <c r="R14" s="45"/>
      <c r="S14" s="189"/>
      <c r="T14" s="45"/>
      <c r="U14" s="45"/>
      <c r="V14" s="189"/>
      <c r="W14" s="45"/>
      <c r="X14" s="45"/>
      <c r="Y14" s="189"/>
      <c r="Z14" s="45"/>
      <c r="AA14" s="45"/>
      <c r="AB14" s="189"/>
      <c r="AC14" s="45"/>
      <c r="AD14" s="45"/>
      <c r="AE14" s="189"/>
      <c r="AF14" s="45"/>
      <c r="AG14" s="45"/>
      <c r="AH14" s="189"/>
      <c r="AI14" s="45"/>
      <c r="AJ14" s="45"/>
      <c r="AK14" s="189"/>
      <c r="AL14" s="45"/>
      <c r="AM14" s="45"/>
      <c r="AN14" s="46">
        <f t="shared" si="0"/>
        <v>12</v>
      </c>
    </row>
    <row r="15" spans="2:63" ht="20.100000000000001" customHeight="1" x14ac:dyDescent="0.15">
      <c r="B15" s="1083" t="s">
        <v>303</v>
      </c>
      <c r="C15" s="1084"/>
      <c r="D15" s="189"/>
      <c r="E15" s="45"/>
      <c r="F15" s="45"/>
      <c r="G15" s="189"/>
      <c r="H15" s="45"/>
      <c r="I15" s="45"/>
      <c r="J15" s="189">
        <v>2</v>
      </c>
      <c r="K15" s="45"/>
      <c r="L15" s="45"/>
      <c r="M15" s="189"/>
      <c r="N15" s="45"/>
      <c r="O15" s="45"/>
      <c r="P15" s="189">
        <v>2</v>
      </c>
      <c r="Q15" s="45"/>
      <c r="R15" s="45"/>
      <c r="S15" s="189"/>
      <c r="T15" s="45"/>
      <c r="U15" s="45"/>
      <c r="V15" s="189"/>
      <c r="W15" s="45">
        <v>2</v>
      </c>
      <c r="X15" s="45"/>
      <c r="Y15" s="189"/>
      <c r="Z15" s="45"/>
      <c r="AA15" s="45"/>
      <c r="AB15" s="189"/>
      <c r="AC15" s="45">
        <v>2</v>
      </c>
      <c r="AD15" s="45"/>
      <c r="AE15" s="189"/>
      <c r="AF15" s="45">
        <v>2</v>
      </c>
      <c r="AG15" s="45"/>
      <c r="AH15" s="189"/>
      <c r="AI15" s="45"/>
      <c r="AJ15" s="45"/>
      <c r="AK15" s="189"/>
      <c r="AL15" s="45"/>
      <c r="AM15" s="45"/>
      <c r="AN15" s="46">
        <f t="shared" si="0"/>
        <v>10</v>
      </c>
    </row>
    <row r="16" spans="2:63" ht="20.100000000000001" customHeight="1" x14ac:dyDescent="0.15">
      <c r="B16" s="1083" t="s">
        <v>379</v>
      </c>
      <c r="C16" s="1099"/>
      <c r="D16" s="189"/>
      <c r="E16" s="45"/>
      <c r="F16" s="45"/>
      <c r="G16" s="189"/>
      <c r="H16" s="45"/>
      <c r="I16" s="45"/>
      <c r="J16" s="189"/>
      <c r="K16" s="45"/>
      <c r="L16" s="45"/>
      <c r="M16" s="189"/>
      <c r="N16" s="45"/>
      <c r="O16" s="45"/>
      <c r="P16" s="189"/>
      <c r="Q16" s="45"/>
      <c r="R16" s="45"/>
      <c r="S16" s="189"/>
      <c r="T16" s="45"/>
      <c r="U16" s="45"/>
      <c r="V16" s="189"/>
      <c r="W16" s="45"/>
      <c r="X16" s="45"/>
      <c r="Y16" s="189"/>
      <c r="Z16" s="45"/>
      <c r="AA16" s="45"/>
      <c r="AB16" s="189"/>
      <c r="AC16" s="45"/>
      <c r="AD16" s="45"/>
      <c r="AE16" s="189"/>
      <c r="AF16" s="45"/>
      <c r="AG16" s="45"/>
      <c r="AH16" s="189"/>
      <c r="AI16" s="45">
        <v>20</v>
      </c>
      <c r="AJ16" s="45">
        <v>20</v>
      </c>
      <c r="AK16" s="189"/>
      <c r="AL16" s="45"/>
      <c r="AM16" s="45"/>
      <c r="AN16" s="46">
        <f t="shared" si="0"/>
        <v>40</v>
      </c>
    </row>
    <row r="17" spans="2:40" ht="20.100000000000001" customHeight="1" x14ac:dyDescent="0.15">
      <c r="B17" s="1083" t="s">
        <v>304</v>
      </c>
      <c r="C17" s="1084"/>
      <c r="D17" s="189"/>
      <c r="E17" s="45"/>
      <c r="F17" s="45">
        <v>20</v>
      </c>
      <c r="G17" s="189">
        <v>10</v>
      </c>
      <c r="H17" s="45">
        <v>10</v>
      </c>
      <c r="I17" s="45"/>
      <c r="J17" s="189"/>
      <c r="K17" s="45"/>
      <c r="L17" s="45"/>
      <c r="M17" s="189"/>
      <c r="N17" s="45"/>
      <c r="O17" s="45"/>
      <c r="P17" s="189"/>
      <c r="Q17" s="45"/>
      <c r="R17" s="45"/>
      <c r="S17" s="189"/>
      <c r="T17" s="45"/>
      <c r="U17" s="45"/>
      <c r="V17" s="189"/>
      <c r="W17" s="45"/>
      <c r="X17" s="45"/>
      <c r="Y17" s="189"/>
      <c r="Z17" s="45"/>
      <c r="AA17" s="45"/>
      <c r="AB17" s="189"/>
      <c r="AC17" s="45"/>
      <c r="AD17" s="45"/>
      <c r="AE17" s="189"/>
      <c r="AF17" s="45"/>
      <c r="AG17" s="45"/>
      <c r="AH17" s="189"/>
      <c r="AI17" s="45"/>
      <c r="AJ17" s="45"/>
      <c r="AK17" s="189"/>
      <c r="AL17" s="45"/>
      <c r="AM17" s="45"/>
      <c r="AN17" s="46">
        <f t="shared" si="0"/>
        <v>40</v>
      </c>
    </row>
    <row r="18" spans="2:40" ht="19.5" customHeight="1" x14ac:dyDescent="0.15">
      <c r="B18" s="781" t="s">
        <v>323</v>
      </c>
      <c r="C18" s="782"/>
      <c r="D18" s="189"/>
      <c r="E18" s="45"/>
      <c r="F18" s="45">
        <v>1</v>
      </c>
      <c r="G18" s="189">
        <v>1</v>
      </c>
      <c r="H18" s="45">
        <v>1</v>
      </c>
      <c r="I18" s="45">
        <v>1</v>
      </c>
      <c r="J18" s="189">
        <v>1</v>
      </c>
      <c r="K18" s="45">
        <v>1</v>
      </c>
      <c r="L18" s="45"/>
      <c r="M18" s="189"/>
      <c r="N18" s="45"/>
      <c r="O18" s="45"/>
      <c r="P18" s="189"/>
      <c r="Q18" s="45"/>
      <c r="R18" s="45"/>
      <c r="S18" s="189"/>
      <c r="T18" s="45"/>
      <c r="U18" s="45"/>
      <c r="V18" s="189"/>
      <c r="W18" s="45"/>
      <c r="X18" s="45"/>
      <c r="Y18" s="189"/>
      <c r="Z18" s="45"/>
      <c r="AA18" s="45"/>
      <c r="AB18" s="189"/>
      <c r="AC18" s="45"/>
      <c r="AD18" s="45"/>
      <c r="AE18" s="189"/>
      <c r="AF18" s="45"/>
      <c r="AG18" s="45"/>
      <c r="AH18" s="189"/>
      <c r="AI18" s="45"/>
      <c r="AJ18" s="45"/>
      <c r="AK18" s="189"/>
      <c r="AL18" s="45"/>
      <c r="AM18" s="45"/>
      <c r="AN18" s="46">
        <f t="shared" si="0"/>
        <v>6</v>
      </c>
    </row>
    <row r="19" spans="2:40" ht="20.100000000000001" customHeight="1" x14ac:dyDescent="0.15">
      <c r="B19" s="1083" t="s">
        <v>305</v>
      </c>
      <c r="C19" s="1084"/>
      <c r="D19" s="189"/>
      <c r="E19" s="45"/>
      <c r="F19" s="45"/>
      <c r="G19" s="189"/>
      <c r="H19" s="45"/>
      <c r="I19" s="45"/>
      <c r="J19" s="189"/>
      <c r="K19" s="45">
        <v>3</v>
      </c>
      <c r="L19" s="45">
        <v>3</v>
      </c>
      <c r="M19" s="189">
        <v>3</v>
      </c>
      <c r="N19" s="45"/>
      <c r="O19" s="45"/>
      <c r="P19" s="189"/>
      <c r="Q19" s="45"/>
      <c r="R19" s="45"/>
      <c r="S19" s="189"/>
      <c r="T19" s="45"/>
      <c r="U19" s="45"/>
      <c r="V19" s="189"/>
      <c r="W19" s="45"/>
      <c r="X19" s="45"/>
      <c r="Y19" s="189"/>
      <c r="Z19" s="45"/>
      <c r="AA19" s="45"/>
      <c r="AB19" s="189"/>
      <c r="AC19" s="45"/>
      <c r="AD19" s="45"/>
      <c r="AE19" s="189"/>
      <c r="AF19" s="45"/>
      <c r="AG19" s="45"/>
      <c r="AH19" s="189"/>
      <c r="AI19" s="45"/>
      <c r="AJ19" s="45"/>
      <c r="AK19" s="189"/>
      <c r="AL19" s="45"/>
      <c r="AM19" s="45"/>
      <c r="AN19" s="46">
        <f t="shared" si="0"/>
        <v>9</v>
      </c>
    </row>
    <row r="20" spans="2:40" ht="20.100000000000001" customHeight="1" x14ac:dyDescent="0.15">
      <c r="B20" s="1083" t="s">
        <v>106</v>
      </c>
      <c r="C20" s="1084"/>
      <c r="D20" s="189"/>
      <c r="E20" s="45"/>
      <c r="F20" s="45"/>
      <c r="G20" s="189"/>
      <c r="H20" s="45"/>
      <c r="I20" s="45"/>
      <c r="J20" s="189"/>
      <c r="K20" s="45"/>
      <c r="L20" s="45"/>
      <c r="M20" s="189"/>
      <c r="N20" s="45"/>
      <c r="O20" s="45">
        <v>1</v>
      </c>
      <c r="P20" s="189"/>
      <c r="Q20" s="45"/>
      <c r="R20" s="45"/>
      <c r="S20" s="189"/>
      <c r="T20" s="45"/>
      <c r="U20" s="45">
        <v>1</v>
      </c>
      <c r="V20" s="189"/>
      <c r="W20" s="45"/>
      <c r="X20" s="45">
        <v>1</v>
      </c>
      <c r="Y20" s="189"/>
      <c r="Z20" s="45"/>
      <c r="AA20" s="45">
        <v>1</v>
      </c>
      <c r="AB20" s="189"/>
      <c r="AC20" s="45"/>
      <c r="AD20" s="45"/>
      <c r="AE20" s="189"/>
      <c r="AF20" s="45">
        <v>1</v>
      </c>
      <c r="AG20" s="45"/>
      <c r="AH20" s="189"/>
      <c r="AI20" s="45"/>
      <c r="AJ20" s="45"/>
      <c r="AK20" s="189"/>
      <c r="AL20" s="45"/>
      <c r="AM20" s="45">
        <v>9</v>
      </c>
      <c r="AN20" s="46">
        <f t="shared" si="0"/>
        <v>14</v>
      </c>
    </row>
    <row r="21" spans="2:40" ht="19.5" customHeight="1" x14ac:dyDescent="0.15">
      <c r="B21" s="1087" t="s">
        <v>875</v>
      </c>
      <c r="C21" s="1088"/>
      <c r="D21" s="189">
        <f t="shared" ref="D21:AM21" si="1">SUM(D9:D20)</f>
        <v>0</v>
      </c>
      <c r="E21" s="568">
        <f t="shared" si="1"/>
        <v>0</v>
      </c>
      <c r="F21" s="335">
        <f t="shared" si="1"/>
        <v>21</v>
      </c>
      <c r="G21" s="189">
        <f t="shared" si="1"/>
        <v>11</v>
      </c>
      <c r="H21" s="568">
        <f t="shared" si="1"/>
        <v>11</v>
      </c>
      <c r="I21" s="335">
        <f t="shared" si="1"/>
        <v>7</v>
      </c>
      <c r="J21" s="189">
        <f t="shared" si="1"/>
        <v>3</v>
      </c>
      <c r="K21" s="568">
        <f t="shared" si="1"/>
        <v>9</v>
      </c>
      <c r="L21" s="335">
        <f t="shared" si="1"/>
        <v>15</v>
      </c>
      <c r="M21" s="189">
        <f t="shared" si="1"/>
        <v>16</v>
      </c>
      <c r="N21" s="568">
        <f t="shared" si="1"/>
        <v>0</v>
      </c>
      <c r="O21" s="335">
        <f t="shared" si="1"/>
        <v>1</v>
      </c>
      <c r="P21" s="189">
        <f t="shared" si="1"/>
        <v>2</v>
      </c>
      <c r="Q21" s="568">
        <f t="shared" si="1"/>
        <v>2</v>
      </c>
      <c r="R21" s="335">
        <f t="shared" si="1"/>
        <v>2</v>
      </c>
      <c r="S21" s="189">
        <f t="shared" si="1"/>
        <v>2</v>
      </c>
      <c r="T21" s="568">
        <f t="shared" si="1"/>
        <v>0</v>
      </c>
      <c r="U21" s="335">
        <f t="shared" si="1"/>
        <v>15</v>
      </c>
      <c r="V21" s="189">
        <f t="shared" si="1"/>
        <v>4</v>
      </c>
      <c r="W21" s="568">
        <f t="shared" si="1"/>
        <v>8</v>
      </c>
      <c r="X21" s="335">
        <f t="shared" si="1"/>
        <v>1</v>
      </c>
      <c r="Y21" s="189">
        <f t="shared" si="1"/>
        <v>0</v>
      </c>
      <c r="Z21" s="568">
        <f t="shared" si="1"/>
        <v>6</v>
      </c>
      <c r="AA21" s="335">
        <f t="shared" si="1"/>
        <v>5</v>
      </c>
      <c r="AB21" s="189">
        <f t="shared" si="1"/>
        <v>2</v>
      </c>
      <c r="AC21" s="568">
        <f t="shared" si="1"/>
        <v>2</v>
      </c>
      <c r="AD21" s="335">
        <f t="shared" si="1"/>
        <v>0</v>
      </c>
      <c r="AE21" s="189">
        <f t="shared" si="1"/>
        <v>0</v>
      </c>
      <c r="AF21" s="568">
        <f t="shared" si="1"/>
        <v>3</v>
      </c>
      <c r="AG21" s="335">
        <f t="shared" si="1"/>
        <v>0</v>
      </c>
      <c r="AH21" s="189">
        <f t="shared" si="1"/>
        <v>2</v>
      </c>
      <c r="AI21" s="568">
        <f t="shared" si="1"/>
        <v>22</v>
      </c>
      <c r="AJ21" s="335">
        <f t="shared" si="1"/>
        <v>20</v>
      </c>
      <c r="AK21" s="189">
        <f t="shared" si="1"/>
        <v>2</v>
      </c>
      <c r="AL21" s="568">
        <f t="shared" si="1"/>
        <v>0</v>
      </c>
      <c r="AM21" s="335">
        <f t="shared" si="1"/>
        <v>9</v>
      </c>
      <c r="AN21" s="46">
        <f t="shared" si="0"/>
        <v>203</v>
      </c>
    </row>
    <row r="22" spans="2:40" ht="19.5" customHeight="1" thickBot="1" x14ac:dyDescent="0.2">
      <c r="B22" s="1089" t="s">
        <v>876</v>
      </c>
      <c r="C22" s="1090"/>
      <c r="D22" s="48"/>
      <c r="E22" s="49">
        <f>SUM(D21:F21)</f>
        <v>21</v>
      </c>
      <c r="F22" s="49"/>
      <c r="G22" s="48"/>
      <c r="H22" s="49">
        <f>SUM(G21:I21)</f>
        <v>29</v>
      </c>
      <c r="I22" s="49"/>
      <c r="J22" s="48"/>
      <c r="K22" s="49">
        <f>SUM(J21:L21)</f>
        <v>27</v>
      </c>
      <c r="L22" s="49"/>
      <c r="M22" s="48"/>
      <c r="N22" s="49">
        <f>SUM(M21:O21)</f>
        <v>17</v>
      </c>
      <c r="O22" s="49"/>
      <c r="P22" s="48"/>
      <c r="Q22" s="49">
        <f>SUM(P21:R21)</f>
        <v>6</v>
      </c>
      <c r="R22" s="49"/>
      <c r="S22" s="48"/>
      <c r="T22" s="49">
        <f>SUM(S21:U21)</f>
        <v>17</v>
      </c>
      <c r="U22" s="49"/>
      <c r="V22" s="48"/>
      <c r="W22" s="49">
        <f>SUM(V21:X21)</f>
        <v>13</v>
      </c>
      <c r="X22" s="49"/>
      <c r="Y22" s="48"/>
      <c r="Z22" s="49">
        <f>SUM(Y21:AA21)</f>
        <v>11</v>
      </c>
      <c r="AA22" s="49"/>
      <c r="AB22" s="48"/>
      <c r="AC22" s="49">
        <f>SUM(AB21:AD21)</f>
        <v>4</v>
      </c>
      <c r="AD22" s="49"/>
      <c r="AE22" s="48"/>
      <c r="AF22" s="49">
        <f>SUM(AE21:AG21)</f>
        <v>3</v>
      </c>
      <c r="AG22" s="49"/>
      <c r="AH22" s="48"/>
      <c r="AI22" s="49">
        <f>SUM(AH21:AJ21)</f>
        <v>44</v>
      </c>
      <c r="AJ22" s="49"/>
      <c r="AK22" s="48"/>
      <c r="AL22" s="49">
        <f>SUM(AK21:AM21)</f>
        <v>11</v>
      </c>
      <c r="AM22" s="49"/>
      <c r="AN22" s="50">
        <f>SUM(AN9:AN20)</f>
        <v>203</v>
      </c>
    </row>
    <row r="23" spans="2:40" ht="24.95" customHeight="1" x14ac:dyDescent="0.15"/>
    <row r="24" spans="2:40" ht="24.95" customHeight="1" x14ac:dyDescent="0.15">
      <c r="B24" s="2" t="s">
        <v>167</v>
      </c>
    </row>
    <row r="25" spans="2:40" ht="9.9499999999999993" customHeight="1" thickBot="1" x14ac:dyDescent="0.2"/>
    <row r="26" spans="2:40" ht="20.100000000000001" customHeight="1" thickBot="1" x14ac:dyDescent="0.2">
      <c r="B26" s="1" t="s">
        <v>164</v>
      </c>
      <c r="C26" s="642">
        <f>'４　経営収支'!G4</f>
        <v>10</v>
      </c>
      <c r="D26" s="1" t="s">
        <v>877</v>
      </c>
    </row>
    <row r="27" spans="2:40" ht="9.9499999999999993" customHeight="1" thickBot="1" x14ac:dyDescent="0.2"/>
    <row r="28" spans="2:40" ht="20.100000000000001" customHeight="1" x14ac:dyDescent="0.15">
      <c r="B28" s="1097" t="s">
        <v>878</v>
      </c>
      <c r="C28" s="1098"/>
      <c r="D28" s="1093">
        <v>1</v>
      </c>
      <c r="E28" s="1094"/>
      <c r="F28" s="1095"/>
      <c r="G28" s="1093">
        <v>2</v>
      </c>
      <c r="H28" s="1094"/>
      <c r="I28" s="1095"/>
      <c r="J28" s="1093">
        <v>3</v>
      </c>
      <c r="K28" s="1094"/>
      <c r="L28" s="1095"/>
      <c r="M28" s="1093">
        <v>4</v>
      </c>
      <c r="N28" s="1094"/>
      <c r="O28" s="1095"/>
      <c r="P28" s="1093">
        <v>5</v>
      </c>
      <c r="Q28" s="1094"/>
      <c r="R28" s="1095"/>
      <c r="S28" s="1093">
        <v>6</v>
      </c>
      <c r="T28" s="1094"/>
      <c r="U28" s="1095"/>
      <c r="V28" s="1093">
        <v>7</v>
      </c>
      <c r="W28" s="1094"/>
      <c r="X28" s="1095"/>
      <c r="Y28" s="1093">
        <v>8</v>
      </c>
      <c r="Z28" s="1094"/>
      <c r="AA28" s="1095"/>
      <c r="AB28" s="1093">
        <v>9</v>
      </c>
      <c r="AC28" s="1094"/>
      <c r="AD28" s="1095"/>
      <c r="AE28" s="1093">
        <v>10</v>
      </c>
      <c r="AF28" s="1094"/>
      <c r="AG28" s="1095"/>
      <c r="AH28" s="1093">
        <v>11</v>
      </c>
      <c r="AI28" s="1094"/>
      <c r="AJ28" s="1095"/>
      <c r="AK28" s="1093">
        <v>12</v>
      </c>
      <c r="AL28" s="1094"/>
      <c r="AM28" s="1095"/>
      <c r="AN28" s="1096" t="s">
        <v>30</v>
      </c>
    </row>
    <row r="29" spans="2:40" ht="20.100000000000001" customHeight="1" x14ac:dyDescent="0.15">
      <c r="B29" s="1051"/>
      <c r="C29" s="1052"/>
      <c r="D29" s="325" t="s">
        <v>31</v>
      </c>
      <c r="E29" s="567" t="s">
        <v>32</v>
      </c>
      <c r="F29" s="42" t="s">
        <v>33</v>
      </c>
      <c r="G29" s="325" t="s">
        <v>31</v>
      </c>
      <c r="H29" s="42" t="s">
        <v>32</v>
      </c>
      <c r="I29" s="42" t="s">
        <v>33</v>
      </c>
      <c r="J29" s="325" t="s">
        <v>31</v>
      </c>
      <c r="K29" s="42" t="s">
        <v>32</v>
      </c>
      <c r="L29" s="42" t="s">
        <v>33</v>
      </c>
      <c r="M29" s="325" t="s">
        <v>31</v>
      </c>
      <c r="N29" s="42" t="s">
        <v>32</v>
      </c>
      <c r="O29" s="42" t="s">
        <v>33</v>
      </c>
      <c r="P29" s="325" t="s">
        <v>31</v>
      </c>
      <c r="Q29" s="42" t="s">
        <v>32</v>
      </c>
      <c r="R29" s="42" t="s">
        <v>33</v>
      </c>
      <c r="S29" s="325" t="s">
        <v>31</v>
      </c>
      <c r="T29" s="543" t="s">
        <v>32</v>
      </c>
      <c r="U29" s="543" t="s">
        <v>33</v>
      </c>
      <c r="V29" s="325" t="s">
        <v>31</v>
      </c>
      <c r="W29" s="42" t="s">
        <v>32</v>
      </c>
      <c r="X29" s="42" t="s">
        <v>33</v>
      </c>
      <c r="Y29" s="325" t="s">
        <v>31</v>
      </c>
      <c r="Z29" s="42" t="s">
        <v>32</v>
      </c>
      <c r="AA29" s="42" t="s">
        <v>33</v>
      </c>
      <c r="AB29" s="325" t="s">
        <v>31</v>
      </c>
      <c r="AC29" s="42" t="s">
        <v>32</v>
      </c>
      <c r="AD29" s="42" t="s">
        <v>33</v>
      </c>
      <c r="AE29" s="325" t="s">
        <v>31</v>
      </c>
      <c r="AF29" s="42" t="s">
        <v>32</v>
      </c>
      <c r="AG29" s="42" t="s">
        <v>33</v>
      </c>
      <c r="AH29" s="325" t="s">
        <v>31</v>
      </c>
      <c r="AI29" s="42" t="s">
        <v>32</v>
      </c>
      <c r="AJ29" s="42" t="s">
        <v>33</v>
      </c>
      <c r="AK29" s="325" t="s">
        <v>31</v>
      </c>
      <c r="AL29" s="42" t="s">
        <v>32</v>
      </c>
      <c r="AM29" s="42" t="s">
        <v>33</v>
      </c>
      <c r="AN29" s="1054"/>
    </row>
    <row r="30" spans="2:40" ht="20.100000000000001" customHeight="1" x14ac:dyDescent="0.15">
      <c r="B30" s="1063" t="s">
        <v>879</v>
      </c>
      <c r="C30" s="1052"/>
      <c r="D30" s="189">
        <f>D21*$C$26/10</f>
        <v>0</v>
      </c>
      <c r="E30" s="568">
        <f t="shared" ref="E30:AM30" si="2">E21*$C$26/10</f>
        <v>0</v>
      </c>
      <c r="F30" s="335">
        <f t="shared" si="2"/>
        <v>21</v>
      </c>
      <c r="G30" s="189">
        <f t="shared" si="2"/>
        <v>11</v>
      </c>
      <c r="H30" s="568">
        <f t="shared" si="2"/>
        <v>11</v>
      </c>
      <c r="I30" s="335">
        <f t="shared" si="2"/>
        <v>7</v>
      </c>
      <c r="J30" s="189">
        <f t="shared" si="2"/>
        <v>3</v>
      </c>
      <c r="K30" s="568">
        <f t="shared" si="2"/>
        <v>9</v>
      </c>
      <c r="L30" s="335">
        <f t="shared" si="2"/>
        <v>15</v>
      </c>
      <c r="M30" s="189">
        <f t="shared" si="2"/>
        <v>16</v>
      </c>
      <c r="N30" s="568">
        <f t="shared" si="2"/>
        <v>0</v>
      </c>
      <c r="O30" s="335">
        <f t="shared" si="2"/>
        <v>1</v>
      </c>
      <c r="P30" s="189">
        <f t="shared" si="2"/>
        <v>2</v>
      </c>
      <c r="Q30" s="568">
        <f t="shared" si="2"/>
        <v>2</v>
      </c>
      <c r="R30" s="335">
        <f t="shared" si="2"/>
        <v>2</v>
      </c>
      <c r="S30" s="189">
        <f t="shared" si="2"/>
        <v>2</v>
      </c>
      <c r="T30" s="568">
        <f t="shared" si="2"/>
        <v>0</v>
      </c>
      <c r="U30" s="335">
        <f t="shared" si="2"/>
        <v>15</v>
      </c>
      <c r="V30" s="189">
        <f t="shared" si="2"/>
        <v>4</v>
      </c>
      <c r="W30" s="568">
        <f t="shared" si="2"/>
        <v>8</v>
      </c>
      <c r="X30" s="335">
        <f t="shared" si="2"/>
        <v>1</v>
      </c>
      <c r="Y30" s="189">
        <f t="shared" si="2"/>
        <v>0</v>
      </c>
      <c r="Z30" s="568">
        <f t="shared" si="2"/>
        <v>6</v>
      </c>
      <c r="AA30" s="335">
        <f t="shared" si="2"/>
        <v>5</v>
      </c>
      <c r="AB30" s="189">
        <f t="shared" si="2"/>
        <v>2</v>
      </c>
      <c r="AC30" s="568">
        <f t="shared" si="2"/>
        <v>2</v>
      </c>
      <c r="AD30" s="335">
        <f t="shared" si="2"/>
        <v>0</v>
      </c>
      <c r="AE30" s="189">
        <f t="shared" si="2"/>
        <v>0</v>
      </c>
      <c r="AF30" s="568">
        <f t="shared" si="2"/>
        <v>3</v>
      </c>
      <c r="AG30" s="335">
        <f t="shared" si="2"/>
        <v>0</v>
      </c>
      <c r="AH30" s="189">
        <f t="shared" si="2"/>
        <v>2</v>
      </c>
      <c r="AI30" s="568">
        <f t="shared" si="2"/>
        <v>22</v>
      </c>
      <c r="AJ30" s="335">
        <f t="shared" si="2"/>
        <v>20</v>
      </c>
      <c r="AK30" s="189">
        <f t="shared" si="2"/>
        <v>2</v>
      </c>
      <c r="AL30" s="568">
        <f t="shared" si="2"/>
        <v>0</v>
      </c>
      <c r="AM30" s="335">
        <f t="shared" si="2"/>
        <v>9</v>
      </c>
      <c r="AN30" s="46">
        <f t="shared" ref="AN30:AN34" si="3">SUM(D30:AM30)</f>
        <v>203</v>
      </c>
    </row>
    <row r="31" spans="2:40" ht="20.100000000000001" customHeight="1" thickBot="1" x14ac:dyDescent="0.2">
      <c r="B31" s="1085" t="s">
        <v>876</v>
      </c>
      <c r="C31" s="1086"/>
      <c r="D31" s="183"/>
      <c r="E31" s="180">
        <f>SUM(D30:F30)</f>
        <v>21</v>
      </c>
      <c r="F31" s="180"/>
      <c r="G31" s="183"/>
      <c r="H31" s="180">
        <f>SUM(G30:I30)</f>
        <v>29</v>
      </c>
      <c r="I31" s="180"/>
      <c r="J31" s="183"/>
      <c r="K31" s="180">
        <f>SUM(J30:L30)</f>
        <v>27</v>
      </c>
      <c r="L31" s="180"/>
      <c r="M31" s="183"/>
      <c r="N31" s="180">
        <f>SUM(M30:O30)</f>
        <v>17</v>
      </c>
      <c r="O31" s="180"/>
      <c r="P31" s="183"/>
      <c r="Q31" s="180">
        <f>SUM(P30:R30)</f>
        <v>6</v>
      </c>
      <c r="R31" s="180"/>
      <c r="S31" s="183"/>
      <c r="T31" s="180">
        <f>SUM(S30:U30)</f>
        <v>17</v>
      </c>
      <c r="U31" s="180"/>
      <c r="V31" s="183"/>
      <c r="W31" s="180">
        <f>SUM(V30:X30)</f>
        <v>13</v>
      </c>
      <c r="X31" s="180"/>
      <c r="Y31" s="183"/>
      <c r="Z31" s="180">
        <f>SUM(Y30:AA30)</f>
        <v>11</v>
      </c>
      <c r="AA31" s="180"/>
      <c r="AB31" s="183"/>
      <c r="AC31" s="180">
        <f>SUM(AB30:AD30)</f>
        <v>4</v>
      </c>
      <c r="AD31" s="180"/>
      <c r="AE31" s="183"/>
      <c r="AF31" s="180">
        <f>SUM(AE30:AG30)</f>
        <v>3</v>
      </c>
      <c r="AG31" s="180"/>
      <c r="AH31" s="183"/>
      <c r="AI31" s="180">
        <f>SUM(AH30:AJ30)</f>
        <v>44</v>
      </c>
      <c r="AJ31" s="180"/>
      <c r="AK31" s="183"/>
      <c r="AL31" s="180">
        <f>SUM(AK30:AM30)</f>
        <v>11</v>
      </c>
      <c r="AM31" s="180"/>
      <c r="AN31" s="184">
        <f t="shared" si="3"/>
        <v>203</v>
      </c>
    </row>
    <row r="32" spans="2:40" ht="20.100000000000001" customHeight="1" thickTop="1" x14ac:dyDescent="0.15">
      <c r="B32" s="1064" t="s">
        <v>170</v>
      </c>
      <c r="C32" s="185" t="s">
        <v>880</v>
      </c>
      <c r="D32" s="186">
        <v>60</v>
      </c>
      <c r="E32" s="187">
        <v>60</v>
      </c>
      <c r="F32" s="187">
        <v>60</v>
      </c>
      <c r="G32" s="186">
        <v>60</v>
      </c>
      <c r="H32" s="187">
        <v>60</v>
      </c>
      <c r="I32" s="187">
        <v>60</v>
      </c>
      <c r="J32" s="186">
        <v>60</v>
      </c>
      <c r="K32" s="187">
        <v>60</v>
      </c>
      <c r="L32" s="187">
        <v>60</v>
      </c>
      <c r="M32" s="186">
        <v>60</v>
      </c>
      <c r="N32" s="187">
        <v>60</v>
      </c>
      <c r="O32" s="187">
        <v>60</v>
      </c>
      <c r="P32" s="186">
        <v>60</v>
      </c>
      <c r="Q32" s="187">
        <v>60</v>
      </c>
      <c r="R32" s="187">
        <v>60</v>
      </c>
      <c r="S32" s="186">
        <v>60</v>
      </c>
      <c r="T32" s="187">
        <v>60</v>
      </c>
      <c r="U32" s="187">
        <v>60</v>
      </c>
      <c r="V32" s="186">
        <v>60</v>
      </c>
      <c r="W32" s="187">
        <v>60</v>
      </c>
      <c r="X32" s="187">
        <v>60</v>
      </c>
      <c r="Y32" s="186">
        <v>60</v>
      </c>
      <c r="Z32" s="187">
        <v>60</v>
      </c>
      <c r="AA32" s="187">
        <v>60</v>
      </c>
      <c r="AB32" s="186">
        <v>60</v>
      </c>
      <c r="AC32" s="187">
        <v>60</v>
      </c>
      <c r="AD32" s="187">
        <v>60</v>
      </c>
      <c r="AE32" s="186">
        <v>60</v>
      </c>
      <c r="AF32" s="187">
        <v>60</v>
      </c>
      <c r="AG32" s="187">
        <v>60</v>
      </c>
      <c r="AH32" s="186">
        <v>60</v>
      </c>
      <c r="AI32" s="187">
        <v>60</v>
      </c>
      <c r="AJ32" s="187">
        <v>60</v>
      </c>
      <c r="AK32" s="186">
        <v>60</v>
      </c>
      <c r="AL32" s="187">
        <v>60</v>
      </c>
      <c r="AM32" s="187">
        <v>60</v>
      </c>
      <c r="AN32" s="188">
        <f t="shared" si="3"/>
        <v>2160</v>
      </c>
    </row>
    <row r="33" spans="2:40" ht="20.100000000000001" customHeight="1" x14ac:dyDescent="0.15">
      <c r="B33" s="1065"/>
      <c r="C33" s="569" t="s">
        <v>881</v>
      </c>
      <c r="D33" s="189">
        <v>50</v>
      </c>
      <c r="E33" s="45">
        <v>50</v>
      </c>
      <c r="F33" s="45">
        <v>50</v>
      </c>
      <c r="G33" s="189">
        <v>50</v>
      </c>
      <c r="H33" s="45">
        <v>50</v>
      </c>
      <c r="I33" s="45">
        <v>50</v>
      </c>
      <c r="J33" s="189">
        <v>50</v>
      </c>
      <c r="K33" s="45">
        <v>50</v>
      </c>
      <c r="L33" s="45">
        <v>50</v>
      </c>
      <c r="M33" s="189">
        <v>50</v>
      </c>
      <c r="N33" s="45">
        <v>50</v>
      </c>
      <c r="O33" s="45">
        <v>50</v>
      </c>
      <c r="P33" s="189">
        <v>50</v>
      </c>
      <c r="Q33" s="45">
        <v>50</v>
      </c>
      <c r="R33" s="45">
        <v>50</v>
      </c>
      <c r="S33" s="189">
        <v>50</v>
      </c>
      <c r="T33" s="45">
        <v>50</v>
      </c>
      <c r="U33" s="45">
        <v>50</v>
      </c>
      <c r="V33" s="189">
        <v>50</v>
      </c>
      <c r="W33" s="45">
        <v>50</v>
      </c>
      <c r="X33" s="45">
        <v>50</v>
      </c>
      <c r="Y33" s="189">
        <v>50</v>
      </c>
      <c r="Z33" s="45">
        <v>50</v>
      </c>
      <c r="AA33" s="45">
        <v>50</v>
      </c>
      <c r="AB33" s="189">
        <v>50</v>
      </c>
      <c r="AC33" s="45">
        <v>50</v>
      </c>
      <c r="AD33" s="45">
        <v>50</v>
      </c>
      <c r="AE33" s="189">
        <v>50</v>
      </c>
      <c r="AF33" s="45">
        <v>50</v>
      </c>
      <c r="AG33" s="45">
        <v>50</v>
      </c>
      <c r="AH33" s="189">
        <v>50</v>
      </c>
      <c r="AI33" s="45">
        <v>50</v>
      </c>
      <c r="AJ33" s="45">
        <v>50</v>
      </c>
      <c r="AK33" s="189">
        <v>50</v>
      </c>
      <c r="AL33" s="45">
        <v>50</v>
      </c>
      <c r="AM33" s="45">
        <v>50</v>
      </c>
      <c r="AN33" s="46">
        <f t="shared" si="3"/>
        <v>1800</v>
      </c>
    </row>
    <row r="34" spans="2:40" ht="20.100000000000001" customHeight="1" x14ac:dyDescent="0.15">
      <c r="B34" s="1065"/>
      <c r="C34" s="569" t="s">
        <v>882</v>
      </c>
      <c r="D34" s="189">
        <v>25</v>
      </c>
      <c r="E34" s="45">
        <v>25</v>
      </c>
      <c r="F34" s="45">
        <v>25</v>
      </c>
      <c r="G34" s="189">
        <v>25</v>
      </c>
      <c r="H34" s="45">
        <v>25</v>
      </c>
      <c r="I34" s="45">
        <v>25</v>
      </c>
      <c r="J34" s="189">
        <v>25</v>
      </c>
      <c r="K34" s="45">
        <v>25</v>
      </c>
      <c r="L34" s="45">
        <v>25</v>
      </c>
      <c r="M34" s="189">
        <v>25</v>
      </c>
      <c r="N34" s="45">
        <v>25</v>
      </c>
      <c r="O34" s="45">
        <v>25</v>
      </c>
      <c r="P34" s="189">
        <v>25</v>
      </c>
      <c r="Q34" s="45">
        <v>25</v>
      </c>
      <c r="R34" s="45">
        <v>25</v>
      </c>
      <c r="S34" s="189">
        <v>25</v>
      </c>
      <c r="T34" s="45">
        <v>25</v>
      </c>
      <c r="U34" s="45">
        <v>25</v>
      </c>
      <c r="V34" s="189">
        <v>25</v>
      </c>
      <c r="W34" s="45">
        <v>25</v>
      </c>
      <c r="X34" s="45">
        <v>25</v>
      </c>
      <c r="Y34" s="189">
        <v>25</v>
      </c>
      <c r="Z34" s="45">
        <v>25</v>
      </c>
      <c r="AA34" s="45">
        <v>25</v>
      </c>
      <c r="AB34" s="189">
        <v>25</v>
      </c>
      <c r="AC34" s="45">
        <v>25</v>
      </c>
      <c r="AD34" s="45">
        <v>25</v>
      </c>
      <c r="AE34" s="189">
        <v>25</v>
      </c>
      <c r="AF34" s="45">
        <v>25</v>
      </c>
      <c r="AG34" s="45">
        <v>25</v>
      </c>
      <c r="AH34" s="189">
        <v>25</v>
      </c>
      <c r="AI34" s="45">
        <v>25</v>
      </c>
      <c r="AJ34" s="45">
        <v>25</v>
      </c>
      <c r="AK34" s="189">
        <v>25</v>
      </c>
      <c r="AL34" s="45">
        <v>25</v>
      </c>
      <c r="AM34" s="45">
        <v>25</v>
      </c>
      <c r="AN34" s="46">
        <f t="shared" si="3"/>
        <v>900</v>
      </c>
    </row>
    <row r="35" spans="2:40" ht="20.100000000000001" customHeight="1" x14ac:dyDescent="0.15">
      <c r="B35" s="1065"/>
      <c r="C35" s="570"/>
      <c r="D35" s="189"/>
      <c r="E35" s="45"/>
      <c r="F35" s="45"/>
      <c r="G35" s="189"/>
      <c r="H35" s="45"/>
      <c r="I35" s="45"/>
      <c r="J35" s="189"/>
      <c r="K35" s="45"/>
      <c r="L35" s="45"/>
      <c r="M35" s="189"/>
      <c r="N35" s="45"/>
      <c r="O35" s="45"/>
      <c r="P35" s="189"/>
      <c r="Q35" s="45"/>
      <c r="R35" s="45"/>
      <c r="S35" s="189"/>
      <c r="T35" s="45"/>
      <c r="U35" s="45"/>
      <c r="V35" s="189"/>
      <c r="W35" s="45"/>
      <c r="X35" s="45"/>
      <c r="Y35" s="189"/>
      <c r="Z35" s="45"/>
      <c r="AA35" s="45"/>
      <c r="AB35" s="189"/>
      <c r="AC35" s="45"/>
      <c r="AD35" s="45"/>
      <c r="AE35" s="189"/>
      <c r="AF35" s="45"/>
      <c r="AG35" s="45"/>
      <c r="AH35" s="189"/>
      <c r="AI35" s="45"/>
      <c r="AJ35" s="45"/>
      <c r="AK35" s="189"/>
      <c r="AL35" s="45"/>
      <c r="AM35" s="45"/>
      <c r="AN35" s="46">
        <f t="shared" ref="AN35:AN38" si="4">SUM(D35:AM35)</f>
        <v>0</v>
      </c>
    </row>
    <row r="36" spans="2:40" ht="20.100000000000001" customHeight="1" thickBot="1" x14ac:dyDescent="0.2">
      <c r="B36" s="1066"/>
      <c r="C36" s="571" t="s">
        <v>173</v>
      </c>
      <c r="D36" s="190">
        <f>SUM(D32:D35)</f>
        <v>135</v>
      </c>
      <c r="E36" s="191">
        <f t="shared" ref="E36:AM36" si="5">SUM(E32:E35)</f>
        <v>135</v>
      </c>
      <c r="F36" s="191">
        <f t="shared" si="5"/>
        <v>135</v>
      </c>
      <c r="G36" s="190">
        <f t="shared" si="5"/>
        <v>135</v>
      </c>
      <c r="H36" s="191">
        <f t="shared" si="5"/>
        <v>135</v>
      </c>
      <c r="I36" s="191">
        <f t="shared" si="5"/>
        <v>135</v>
      </c>
      <c r="J36" s="190">
        <f t="shared" si="5"/>
        <v>135</v>
      </c>
      <c r="K36" s="191">
        <f t="shared" si="5"/>
        <v>135</v>
      </c>
      <c r="L36" s="191">
        <f t="shared" si="5"/>
        <v>135</v>
      </c>
      <c r="M36" s="190">
        <f t="shared" si="5"/>
        <v>135</v>
      </c>
      <c r="N36" s="191">
        <f t="shared" si="5"/>
        <v>135</v>
      </c>
      <c r="O36" s="191">
        <f t="shared" si="5"/>
        <v>135</v>
      </c>
      <c r="P36" s="190">
        <f t="shared" si="5"/>
        <v>135</v>
      </c>
      <c r="Q36" s="191">
        <f t="shared" si="5"/>
        <v>135</v>
      </c>
      <c r="R36" s="191">
        <f t="shared" si="5"/>
        <v>135</v>
      </c>
      <c r="S36" s="190">
        <f t="shared" si="5"/>
        <v>135</v>
      </c>
      <c r="T36" s="191">
        <f t="shared" si="5"/>
        <v>135</v>
      </c>
      <c r="U36" s="191">
        <f t="shared" si="5"/>
        <v>135</v>
      </c>
      <c r="V36" s="190">
        <f t="shared" si="5"/>
        <v>135</v>
      </c>
      <c r="W36" s="191">
        <f t="shared" si="5"/>
        <v>135</v>
      </c>
      <c r="X36" s="191">
        <f t="shared" si="5"/>
        <v>135</v>
      </c>
      <c r="Y36" s="190">
        <f t="shared" si="5"/>
        <v>135</v>
      </c>
      <c r="Z36" s="191">
        <f t="shared" si="5"/>
        <v>135</v>
      </c>
      <c r="AA36" s="191">
        <f t="shared" si="5"/>
        <v>135</v>
      </c>
      <c r="AB36" s="190">
        <f t="shared" si="5"/>
        <v>135</v>
      </c>
      <c r="AC36" s="191">
        <f t="shared" si="5"/>
        <v>135</v>
      </c>
      <c r="AD36" s="191">
        <f t="shared" si="5"/>
        <v>135</v>
      </c>
      <c r="AE36" s="190">
        <f t="shared" si="5"/>
        <v>135</v>
      </c>
      <c r="AF36" s="191">
        <f t="shared" si="5"/>
        <v>135</v>
      </c>
      <c r="AG36" s="191">
        <f t="shared" si="5"/>
        <v>135</v>
      </c>
      <c r="AH36" s="190">
        <f t="shared" si="5"/>
        <v>135</v>
      </c>
      <c r="AI36" s="191">
        <f t="shared" si="5"/>
        <v>135</v>
      </c>
      <c r="AJ36" s="191">
        <f t="shared" si="5"/>
        <v>135</v>
      </c>
      <c r="AK36" s="190">
        <f t="shared" si="5"/>
        <v>135</v>
      </c>
      <c r="AL36" s="191">
        <f t="shared" si="5"/>
        <v>135</v>
      </c>
      <c r="AM36" s="191">
        <f t="shared" si="5"/>
        <v>135</v>
      </c>
      <c r="AN36" s="192">
        <f t="shared" si="4"/>
        <v>4860</v>
      </c>
    </row>
    <row r="37" spans="2:40" ht="20.100000000000001" customHeight="1" thickTop="1" x14ac:dyDescent="0.15">
      <c r="B37" s="1067" t="s">
        <v>883</v>
      </c>
      <c r="C37" s="1068"/>
      <c r="D37" s="194">
        <f>D36-D30</f>
        <v>135</v>
      </c>
      <c r="E37" s="195">
        <f t="shared" ref="E37:AM37" si="6">E36-E30</f>
        <v>135</v>
      </c>
      <c r="F37" s="195">
        <f t="shared" si="6"/>
        <v>114</v>
      </c>
      <c r="G37" s="194">
        <f t="shared" si="6"/>
        <v>124</v>
      </c>
      <c r="H37" s="195">
        <f t="shared" si="6"/>
        <v>124</v>
      </c>
      <c r="I37" s="195">
        <f t="shared" si="6"/>
        <v>128</v>
      </c>
      <c r="J37" s="194">
        <f t="shared" si="6"/>
        <v>132</v>
      </c>
      <c r="K37" s="195">
        <f t="shared" si="6"/>
        <v>126</v>
      </c>
      <c r="L37" s="195">
        <f t="shared" si="6"/>
        <v>120</v>
      </c>
      <c r="M37" s="194">
        <f t="shared" si="6"/>
        <v>119</v>
      </c>
      <c r="N37" s="195">
        <f t="shared" si="6"/>
        <v>135</v>
      </c>
      <c r="O37" s="195">
        <f t="shared" si="6"/>
        <v>134</v>
      </c>
      <c r="P37" s="194">
        <f t="shared" si="6"/>
        <v>133</v>
      </c>
      <c r="Q37" s="195">
        <f t="shared" si="6"/>
        <v>133</v>
      </c>
      <c r="R37" s="195">
        <f t="shared" si="6"/>
        <v>133</v>
      </c>
      <c r="S37" s="194">
        <f t="shared" si="6"/>
        <v>133</v>
      </c>
      <c r="T37" s="195">
        <f t="shared" si="6"/>
        <v>135</v>
      </c>
      <c r="U37" s="195">
        <f t="shared" si="6"/>
        <v>120</v>
      </c>
      <c r="V37" s="194">
        <f t="shared" si="6"/>
        <v>131</v>
      </c>
      <c r="W37" s="195">
        <f t="shared" si="6"/>
        <v>127</v>
      </c>
      <c r="X37" s="195">
        <f t="shared" si="6"/>
        <v>134</v>
      </c>
      <c r="Y37" s="194">
        <f t="shared" si="6"/>
        <v>135</v>
      </c>
      <c r="Z37" s="195">
        <f t="shared" si="6"/>
        <v>129</v>
      </c>
      <c r="AA37" s="195">
        <f t="shared" si="6"/>
        <v>130</v>
      </c>
      <c r="AB37" s="194">
        <f t="shared" si="6"/>
        <v>133</v>
      </c>
      <c r="AC37" s="195">
        <f t="shared" si="6"/>
        <v>133</v>
      </c>
      <c r="AD37" s="195">
        <f t="shared" si="6"/>
        <v>135</v>
      </c>
      <c r="AE37" s="194">
        <f t="shared" si="6"/>
        <v>135</v>
      </c>
      <c r="AF37" s="195">
        <f t="shared" si="6"/>
        <v>132</v>
      </c>
      <c r="AG37" s="195">
        <f t="shared" si="6"/>
        <v>135</v>
      </c>
      <c r="AH37" s="194">
        <f t="shared" si="6"/>
        <v>133</v>
      </c>
      <c r="AI37" s="196">
        <f t="shared" si="6"/>
        <v>113</v>
      </c>
      <c r="AJ37" s="195">
        <f t="shared" si="6"/>
        <v>115</v>
      </c>
      <c r="AK37" s="194">
        <f t="shared" si="6"/>
        <v>133</v>
      </c>
      <c r="AL37" s="195">
        <f t="shared" si="6"/>
        <v>135</v>
      </c>
      <c r="AM37" s="195">
        <f t="shared" si="6"/>
        <v>126</v>
      </c>
      <c r="AN37" s="188">
        <f t="shared" si="4"/>
        <v>4657</v>
      </c>
    </row>
    <row r="38" spans="2:40" ht="20.100000000000001" customHeight="1" thickBot="1" x14ac:dyDescent="0.2">
      <c r="B38" s="1091" t="s">
        <v>884</v>
      </c>
      <c r="C38" s="1092"/>
      <c r="D38" s="572">
        <f>IF(D37&gt;0,0,-(D37))</f>
        <v>0</v>
      </c>
      <c r="E38" s="572">
        <f t="shared" ref="E38:AM38" si="7">IF(E37&gt;0,0,-(E37))</f>
        <v>0</v>
      </c>
      <c r="F38" s="572">
        <f t="shared" si="7"/>
        <v>0</v>
      </c>
      <c r="G38" s="572">
        <f t="shared" si="7"/>
        <v>0</v>
      </c>
      <c r="H38" s="572">
        <f t="shared" si="7"/>
        <v>0</v>
      </c>
      <c r="I38" s="572">
        <f t="shared" si="7"/>
        <v>0</v>
      </c>
      <c r="J38" s="572">
        <f t="shared" si="7"/>
        <v>0</v>
      </c>
      <c r="K38" s="572">
        <f t="shared" si="7"/>
        <v>0</v>
      </c>
      <c r="L38" s="572">
        <f t="shared" si="7"/>
        <v>0</v>
      </c>
      <c r="M38" s="572">
        <f t="shared" si="7"/>
        <v>0</v>
      </c>
      <c r="N38" s="572">
        <f t="shared" si="7"/>
        <v>0</v>
      </c>
      <c r="O38" s="572">
        <f t="shared" si="7"/>
        <v>0</v>
      </c>
      <c r="P38" s="572">
        <f t="shared" si="7"/>
        <v>0</v>
      </c>
      <c r="Q38" s="572">
        <f t="shared" si="7"/>
        <v>0</v>
      </c>
      <c r="R38" s="572">
        <f t="shared" si="7"/>
        <v>0</v>
      </c>
      <c r="S38" s="572">
        <f t="shared" si="7"/>
        <v>0</v>
      </c>
      <c r="T38" s="572">
        <f t="shared" si="7"/>
        <v>0</v>
      </c>
      <c r="U38" s="572">
        <f t="shared" si="7"/>
        <v>0</v>
      </c>
      <c r="V38" s="572">
        <f t="shared" si="7"/>
        <v>0</v>
      </c>
      <c r="W38" s="572">
        <f t="shared" si="7"/>
        <v>0</v>
      </c>
      <c r="X38" s="572">
        <f t="shared" si="7"/>
        <v>0</v>
      </c>
      <c r="Y38" s="572">
        <f t="shared" si="7"/>
        <v>0</v>
      </c>
      <c r="Z38" s="572">
        <f t="shared" si="7"/>
        <v>0</v>
      </c>
      <c r="AA38" s="572">
        <f t="shared" si="7"/>
        <v>0</v>
      </c>
      <c r="AB38" s="572">
        <f t="shared" si="7"/>
        <v>0</v>
      </c>
      <c r="AC38" s="572">
        <f t="shared" si="7"/>
        <v>0</v>
      </c>
      <c r="AD38" s="572">
        <f t="shared" si="7"/>
        <v>0</v>
      </c>
      <c r="AE38" s="572">
        <f t="shared" si="7"/>
        <v>0</v>
      </c>
      <c r="AF38" s="572">
        <f t="shared" si="7"/>
        <v>0</v>
      </c>
      <c r="AG38" s="572">
        <f t="shared" si="7"/>
        <v>0</v>
      </c>
      <c r="AH38" s="572">
        <f t="shared" si="7"/>
        <v>0</v>
      </c>
      <c r="AI38" s="572">
        <f t="shared" si="7"/>
        <v>0</v>
      </c>
      <c r="AJ38" s="572">
        <f t="shared" si="7"/>
        <v>0</v>
      </c>
      <c r="AK38" s="572">
        <f t="shared" si="7"/>
        <v>0</v>
      </c>
      <c r="AL38" s="572">
        <f t="shared" si="7"/>
        <v>0</v>
      </c>
      <c r="AM38" s="572">
        <f t="shared" si="7"/>
        <v>0</v>
      </c>
      <c r="AN38" s="573">
        <f t="shared" si="4"/>
        <v>0</v>
      </c>
    </row>
  </sheetData>
  <mergeCells count="47">
    <mergeCell ref="B37:C37"/>
    <mergeCell ref="B38:C38"/>
    <mergeCell ref="AH28:AJ28"/>
    <mergeCell ref="AK28:AM28"/>
    <mergeCell ref="AN28:AN29"/>
    <mergeCell ref="B30:C30"/>
    <mergeCell ref="B31:C31"/>
    <mergeCell ref="B32:B36"/>
    <mergeCell ref="P28:R28"/>
    <mergeCell ref="S28:U28"/>
    <mergeCell ref="V28:X28"/>
    <mergeCell ref="Y28:AA28"/>
    <mergeCell ref="AB28:AD28"/>
    <mergeCell ref="AE28:AG28"/>
    <mergeCell ref="M28:O28"/>
    <mergeCell ref="B22:C22"/>
    <mergeCell ref="B28:C29"/>
    <mergeCell ref="D28:F28"/>
    <mergeCell ref="G28:I28"/>
    <mergeCell ref="J28:L28"/>
    <mergeCell ref="B21:C21"/>
    <mergeCell ref="B12:C12"/>
    <mergeCell ref="B13:C13"/>
    <mergeCell ref="B14:C14"/>
    <mergeCell ref="B15:C15"/>
    <mergeCell ref="B16:C16"/>
    <mergeCell ref="B17:C17"/>
    <mergeCell ref="B19:C19"/>
    <mergeCell ref="B20:C20"/>
    <mergeCell ref="AK4:AM4"/>
    <mergeCell ref="AN4:AN5"/>
    <mergeCell ref="B6:C8"/>
    <mergeCell ref="B9:C9"/>
    <mergeCell ref="B10:C10"/>
    <mergeCell ref="AE4:AG4"/>
    <mergeCell ref="AH4:AJ4"/>
    <mergeCell ref="B11:C11"/>
    <mergeCell ref="S4:U4"/>
    <mergeCell ref="V4:X4"/>
    <mergeCell ref="Y4:AA4"/>
    <mergeCell ref="AB4:AD4"/>
    <mergeCell ref="B4:C5"/>
    <mergeCell ref="D4:F4"/>
    <mergeCell ref="G4:I4"/>
    <mergeCell ref="J4:L4"/>
    <mergeCell ref="M4:O4"/>
    <mergeCell ref="P4:R4"/>
  </mergeCells>
  <phoneticPr fontId="4"/>
  <pageMargins left="0.78740157480314965" right="0.78740157480314965" top="0.78740157480314965" bottom="0.78740157480314965" header="0.39370078740157483" footer="0.39370078740157483"/>
  <pageSetup paperSize="9" scale="52" orientation="landscape" verticalDpi="3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K51"/>
  <sheetViews>
    <sheetView showZeros="0" view="pageBreakPreview" topLeftCell="C21" zoomScale="75" zoomScaleNormal="75" zoomScaleSheetLayoutView="75" workbookViewId="0">
      <selection activeCell="D51" sqref="D51:AN51"/>
    </sheetView>
  </sheetViews>
  <sheetFormatPr defaultRowHeight="13.5" x14ac:dyDescent="0.15"/>
  <cols>
    <col min="1" max="1" width="1.625" style="26" customWidth="1"/>
    <col min="2" max="3" width="11.625" style="26" customWidth="1"/>
    <col min="4" max="39" width="6.125" style="26" customWidth="1"/>
    <col min="40" max="40" width="7" style="26" customWidth="1"/>
    <col min="41" max="41" width="1.5" style="26" customWidth="1"/>
    <col min="42" max="16384" width="9" style="26"/>
  </cols>
  <sheetData>
    <row r="1" spans="2:63" ht="9.9499999999999993" customHeight="1" x14ac:dyDescent="0.15"/>
    <row r="2" spans="2:63" ht="24.95" customHeight="1" x14ac:dyDescent="0.15">
      <c r="B2" s="2" t="s">
        <v>381</v>
      </c>
      <c r="C2" s="2"/>
      <c r="D2" s="5"/>
      <c r="E2" s="5"/>
      <c r="F2" s="5"/>
      <c r="G2" s="5"/>
      <c r="H2" s="5"/>
      <c r="I2" s="5"/>
      <c r="J2" s="5"/>
      <c r="K2" s="5"/>
      <c r="L2" s="197" t="s">
        <v>162</v>
      </c>
      <c r="M2" s="179" t="s">
        <v>351</v>
      </c>
      <c r="N2" s="52"/>
      <c r="O2" s="197" t="s">
        <v>163</v>
      </c>
      <c r="P2" s="179" t="s">
        <v>219</v>
      </c>
      <c r="Q2" s="5"/>
      <c r="R2" s="5"/>
      <c r="S2" s="5"/>
      <c r="T2" s="5"/>
      <c r="U2" s="5"/>
      <c r="V2" s="5"/>
      <c r="W2" s="28"/>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row>
    <row r="3" spans="2:63" ht="24.95" customHeight="1" thickBot="1" x14ac:dyDescent="0.2">
      <c r="B3" s="319" t="s">
        <v>166</v>
      </c>
      <c r="C3" s="2"/>
      <c r="D3" s="5"/>
      <c r="E3" s="5"/>
      <c r="F3" s="5"/>
      <c r="G3" s="5"/>
      <c r="H3" s="5"/>
      <c r="I3" s="5"/>
      <c r="J3" s="5"/>
      <c r="K3" s="5"/>
      <c r="L3" s="5"/>
      <c r="M3" s="28"/>
      <c r="N3" s="5"/>
      <c r="O3" s="5"/>
      <c r="P3" s="28"/>
      <c r="Q3" s="5"/>
      <c r="R3" s="5"/>
      <c r="S3" s="5"/>
      <c r="T3" s="5"/>
      <c r="U3" s="5"/>
      <c r="V3" s="5"/>
      <c r="W3" s="28"/>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2:63" ht="20.100000000000001" customHeight="1" x14ac:dyDescent="0.15">
      <c r="B4" s="1097" t="s">
        <v>886</v>
      </c>
      <c r="C4" s="1098"/>
      <c r="D4" s="1093">
        <v>1</v>
      </c>
      <c r="E4" s="1094"/>
      <c r="F4" s="1095"/>
      <c r="G4" s="1093">
        <v>2</v>
      </c>
      <c r="H4" s="1094"/>
      <c r="I4" s="1095"/>
      <c r="J4" s="1093">
        <v>3</v>
      </c>
      <c r="K4" s="1094"/>
      <c r="L4" s="1095"/>
      <c r="M4" s="1093">
        <v>4</v>
      </c>
      <c r="N4" s="1094"/>
      <c r="O4" s="1095"/>
      <c r="P4" s="1093">
        <v>5</v>
      </c>
      <c r="Q4" s="1094"/>
      <c r="R4" s="1095"/>
      <c r="S4" s="1093">
        <v>6</v>
      </c>
      <c r="T4" s="1094"/>
      <c r="U4" s="1095"/>
      <c r="V4" s="1093">
        <v>7</v>
      </c>
      <c r="W4" s="1094"/>
      <c r="X4" s="1095"/>
      <c r="Y4" s="1093">
        <v>8</v>
      </c>
      <c r="Z4" s="1094"/>
      <c r="AA4" s="1095"/>
      <c r="AB4" s="1093">
        <v>9</v>
      </c>
      <c r="AC4" s="1094"/>
      <c r="AD4" s="1095"/>
      <c r="AE4" s="1093">
        <v>10</v>
      </c>
      <c r="AF4" s="1094"/>
      <c r="AG4" s="1095"/>
      <c r="AH4" s="1093">
        <v>11</v>
      </c>
      <c r="AI4" s="1094"/>
      <c r="AJ4" s="1095"/>
      <c r="AK4" s="1093">
        <v>12</v>
      </c>
      <c r="AL4" s="1094"/>
      <c r="AM4" s="1095"/>
      <c r="AN4" s="1096" t="s">
        <v>30</v>
      </c>
    </row>
    <row r="5" spans="2:63" ht="20.100000000000001" customHeight="1" x14ac:dyDescent="0.15">
      <c r="B5" s="1051"/>
      <c r="C5" s="1052"/>
      <c r="D5" s="325" t="s">
        <v>31</v>
      </c>
      <c r="E5" s="567" t="s">
        <v>32</v>
      </c>
      <c r="F5" s="42" t="s">
        <v>33</v>
      </c>
      <c r="G5" s="325" t="s">
        <v>31</v>
      </c>
      <c r="H5" s="42" t="s">
        <v>32</v>
      </c>
      <c r="I5" s="42" t="s">
        <v>33</v>
      </c>
      <c r="J5" s="325" t="s">
        <v>31</v>
      </c>
      <c r="K5" s="42" t="s">
        <v>32</v>
      </c>
      <c r="L5" s="42" t="s">
        <v>33</v>
      </c>
      <c r="M5" s="325" t="s">
        <v>31</v>
      </c>
      <c r="N5" s="42" t="s">
        <v>32</v>
      </c>
      <c r="O5" s="42" t="s">
        <v>33</v>
      </c>
      <c r="P5" s="325" t="s">
        <v>31</v>
      </c>
      <c r="Q5" s="42" t="s">
        <v>32</v>
      </c>
      <c r="R5" s="42" t="s">
        <v>33</v>
      </c>
      <c r="S5" s="325" t="s">
        <v>31</v>
      </c>
      <c r="T5" s="543" t="s">
        <v>32</v>
      </c>
      <c r="U5" s="543" t="s">
        <v>33</v>
      </c>
      <c r="V5" s="325" t="s">
        <v>31</v>
      </c>
      <c r="W5" s="42" t="s">
        <v>32</v>
      </c>
      <c r="X5" s="42" t="s">
        <v>33</v>
      </c>
      <c r="Y5" s="325" t="s">
        <v>31</v>
      </c>
      <c r="Z5" s="42" t="s">
        <v>32</v>
      </c>
      <c r="AA5" s="42" t="s">
        <v>33</v>
      </c>
      <c r="AB5" s="325" t="s">
        <v>31</v>
      </c>
      <c r="AC5" s="42" t="s">
        <v>32</v>
      </c>
      <c r="AD5" s="42" t="s">
        <v>33</v>
      </c>
      <c r="AE5" s="325" t="s">
        <v>31</v>
      </c>
      <c r="AF5" s="42" t="s">
        <v>32</v>
      </c>
      <c r="AG5" s="42" t="s">
        <v>33</v>
      </c>
      <c r="AH5" s="325" t="s">
        <v>31</v>
      </c>
      <c r="AI5" s="42" t="s">
        <v>32</v>
      </c>
      <c r="AJ5" s="42" t="s">
        <v>33</v>
      </c>
      <c r="AK5" s="325" t="s">
        <v>31</v>
      </c>
      <c r="AL5" s="42" t="s">
        <v>32</v>
      </c>
      <c r="AM5" s="42" t="s">
        <v>33</v>
      </c>
      <c r="AN5" s="1054"/>
    </row>
    <row r="6" spans="2:63" ht="20.100000000000001" customHeight="1" x14ac:dyDescent="0.15">
      <c r="B6" s="1085" t="s">
        <v>887</v>
      </c>
      <c r="C6" s="1086"/>
      <c r="D6" s="43"/>
      <c r="E6" s="5"/>
      <c r="F6" s="5"/>
      <c r="G6" s="5"/>
      <c r="H6" s="5"/>
      <c r="I6" s="5"/>
      <c r="J6" s="5"/>
      <c r="K6" s="5"/>
      <c r="L6" s="5"/>
      <c r="M6" s="5"/>
      <c r="N6" s="5"/>
      <c r="O6" s="28"/>
      <c r="P6" s="28"/>
      <c r="Q6" s="5"/>
      <c r="R6" s="5"/>
      <c r="S6" s="5"/>
      <c r="T6" s="5"/>
      <c r="U6" s="5"/>
      <c r="V6" s="5"/>
      <c r="W6" s="5"/>
      <c r="X6" s="5"/>
      <c r="Y6" s="5"/>
      <c r="Z6" s="5"/>
      <c r="AA6" s="5"/>
      <c r="AB6" s="5"/>
      <c r="AC6" s="5"/>
      <c r="AD6" s="5"/>
      <c r="AE6" s="5"/>
      <c r="AF6" s="5"/>
      <c r="AG6" s="5"/>
      <c r="AH6" s="5"/>
      <c r="AI6" s="5"/>
      <c r="AJ6" s="5"/>
      <c r="AK6" s="5"/>
      <c r="AL6" s="5"/>
      <c r="AM6" s="5"/>
      <c r="AN6" s="44"/>
    </row>
    <row r="7" spans="2:63" ht="20.100000000000001" customHeight="1" x14ac:dyDescent="0.15">
      <c r="B7" s="1057"/>
      <c r="C7" s="1058"/>
      <c r="D7" s="43"/>
      <c r="E7" s="5"/>
      <c r="F7" s="5"/>
      <c r="G7" s="5"/>
      <c r="H7" s="5"/>
      <c r="I7" s="5"/>
      <c r="J7" s="5"/>
      <c r="K7" s="5"/>
      <c r="L7" s="5"/>
      <c r="N7" s="5"/>
      <c r="O7" s="5"/>
      <c r="P7" s="5"/>
      <c r="Q7" s="5"/>
      <c r="R7" s="5"/>
      <c r="S7" s="5"/>
      <c r="T7" s="5"/>
      <c r="U7" s="5"/>
      <c r="V7" s="5"/>
      <c r="W7" s="5"/>
      <c r="X7" s="5"/>
      <c r="Y7" s="5"/>
      <c r="Z7" s="5"/>
      <c r="AA7" s="5"/>
      <c r="AB7" s="5"/>
      <c r="AC7" s="5"/>
      <c r="AD7" s="5"/>
      <c r="AE7" s="5"/>
      <c r="AF7" s="5"/>
      <c r="AG7" s="5"/>
      <c r="AH7" s="5"/>
      <c r="AI7" s="5"/>
      <c r="AJ7" s="5"/>
      <c r="AK7" s="5"/>
      <c r="AL7" s="5"/>
      <c r="AM7" s="5"/>
      <c r="AN7" s="44"/>
    </row>
    <row r="8" spans="2:63" ht="20.100000000000001" customHeight="1" x14ac:dyDescent="0.15">
      <c r="B8" s="1051"/>
      <c r="C8" s="1052"/>
      <c r="D8" s="326"/>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8"/>
    </row>
    <row r="9" spans="2:63" ht="20.100000000000001" customHeight="1" x14ac:dyDescent="0.15">
      <c r="B9" s="1083" t="s">
        <v>297</v>
      </c>
      <c r="C9" s="1084"/>
      <c r="D9" s="189"/>
      <c r="E9" s="45"/>
      <c r="F9" s="45"/>
      <c r="G9" s="189"/>
      <c r="H9" s="45"/>
      <c r="I9" s="45"/>
      <c r="J9" s="189"/>
      <c r="K9" s="45">
        <v>5</v>
      </c>
      <c r="L9" s="45">
        <v>8</v>
      </c>
      <c r="M9" s="189">
        <v>5</v>
      </c>
      <c r="N9" s="45"/>
      <c r="O9" s="45"/>
      <c r="P9" s="189"/>
      <c r="Q9" s="45"/>
      <c r="R9" s="45"/>
      <c r="S9" s="189"/>
      <c r="T9" s="45"/>
      <c r="U9" s="45"/>
      <c r="V9" s="189"/>
      <c r="W9" s="45"/>
      <c r="X9" s="45"/>
      <c r="Y9" s="189"/>
      <c r="Z9" s="45"/>
      <c r="AA9" s="45"/>
      <c r="AB9" s="189"/>
      <c r="AC9" s="45"/>
      <c r="AD9" s="45"/>
      <c r="AE9" s="189"/>
      <c r="AF9" s="45"/>
      <c r="AG9" s="45"/>
      <c r="AH9" s="189"/>
      <c r="AI9" s="45"/>
      <c r="AJ9" s="45"/>
      <c r="AK9" s="189"/>
      <c r="AL9" s="45"/>
      <c r="AM9" s="45"/>
      <c r="AN9" s="46">
        <f>SUM(D9:AM9)</f>
        <v>18</v>
      </c>
    </row>
    <row r="10" spans="2:63" ht="20.100000000000001" customHeight="1" x14ac:dyDescent="0.15">
      <c r="B10" s="1083" t="s">
        <v>298</v>
      </c>
      <c r="C10" s="1084"/>
      <c r="D10" s="189"/>
      <c r="E10" s="45"/>
      <c r="F10" s="45"/>
      <c r="G10" s="189"/>
      <c r="H10" s="45"/>
      <c r="I10" s="45">
        <v>2</v>
      </c>
      <c r="J10" s="189"/>
      <c r="K10" s="45"/>
      <c r="L10" s="45">
        <v>2</v>
      </c>
      <c r="M10" s="189"/>
      <c r="N10" s="45"/>
      <c r="O10" s="45"/>
      <c r="P10" s="189"/>
      <c r="Q10" s="45"/>
      <c r="R10" s="45"/>
      <c r="S10" s="189">
        <v>2</v>
      </c>
      <c r="T10" s="45"/>
      <c r="U10" s="45"/>
      <c r="V10" s="189"/>
      <c r="W10" s="45"/>
      <c r="X10" s="45"/>
      <c r="Y10" s="189"/>
      <c r="Z10" s="45"/>
      <c r="AA10" s="45"/>
      <c r="AB10" s="189">
        <v>2</v>
      </c>
      <c r="AC10" s="45"/>
      <c r="AD10" s="45"/>
      <c r="AE10" s="189"/>
      <c r="AF10" s="45"/>
      <c r="AG10" s="45"/>
      <c r="AH10" s="189">
        <v>2</v>
      </c>
      <c r="AI10" s="45"/>
      <c r="AJ10" s="45"/>
      <c r="AK10" s="189"/>
      <c r="AL10" s="45"/>
      <c r="AM10" s="45"/>
      <c r="AN10" s="46">
        <f t="shared" ref="AN10:AN34" si="0">SUM(D10:AM10)</f>
        <v>10</v>
      </c>
    </row>
    <row r="11" spans="2:63" ht="20.100000000000001" customHeight="1" x14ac:dyDescent="0.15">
      <c r="B11" s="1083" t="s">
        <v>299</v>
      </c>
      <c r="C11" s="1084"/>
      <c r="D11" s="189"/>
      <c r="E11" s="45"/>
      <c r="F11" s="45"/>
      <c r="G11" s="189"/>
      <c r="H11" s="45"/>
      <c r="I11" s="45"/>
      <c r="J11" s="189"/>
      <c r="K11" s="45"/>
      <c r="L11" s="45">
        <v>2</v>
      </c>
      <c r="M11" s="189"/>
      <c r="N11" s="45"/>
      <c r="O11" s="45"/>
      <c r="P11" s="189"/>
      <c r="Q11" s="45">
        <v>2</v>
      </c>
      <c r="R11" s="45">
        <v>2</v>
      </c>
      <c r="S11" s="189"/>
      <c r="T11" s="45"/>
      <c r="U11" s="45">
        <v>2</v>
      </c>
      <c r="V11" s="189"/>
      <c r="W11" s="45">
        <v>2</v>
      </c>
      <c r="X11" s="45"/>
      <c r="Y11" s="189"/>
      <c r="Z11" s="45">
        <v>2</v>
      </c>
      <c r="AA11" s="45"/>
      <c r="AB11" s="189"/>
      <c r="AC11" s="45"/>
      <c r="AD11" s="45"/>
      <c r="AE11" s="189"/>
      <c r="AF11" s="45"/>
      <c r="AG11" s="45"/>
      <c r="AH11" s="189"/>
      <c r="AI11" s="45">
        <v>2</v>
      </c>
      <c r="AJ11" s="45"/>
      <c r="AK11" s="189">
        <v>2</v>
      </c>
      <c r="AL11" s="45"/>
      <c r="AM11" s="45"/>
      <c r="AN11" s="46">
        <f t="shared" si="0"/>
        <v>16</v>
      </c>
    </row>
    <row r="12" spans="2:63" ht="20.100000000000001" customHeight="1" x14ac:dyDescent="0.15">
      <c r="B12" s="1083" t="s">
        <v>300</v>
      </c>
      <c r="C12" s="1084"/>
      <c r="D12" s="189"/>
      <c r="E12" s="45"/>
      <c r="F12" s="45"/>
      <c r="G12" s="189"/>
      <c r="H12" s="45"/>
      <c r="I12" s="45"/>
      <c r="J12" s="189"/>
      <c r="K12" s="45"/>
      <c r="L12" s="45"/>
      <c r="M12" s="189"/>
      <c r="N12" s="45"/>
      <c r="O12" s="45"/>
      <c r="P12" s="189"/>
      <c r="Q12" s="45"/>
      <c r="R12" s="45"/>
      <c r="S12" s="189"/>
      <c r="T12" s="45"/>
      <c r="U12" s="45">
        <v>12</v>
      </c>
      <c r="V12" s="189">
        <v>4</v>
      </c>
      <c r="W12" s="45">
        <v>4</v>
      </c>
      <c r="X12" s="45"/>
      <c r="Y12" s="189"/>
      <c r="Z12" s="45"/>
      <c r="AA12" s="45"/>
      <c r="AB12" s="189"/>
      <c r="AC12" s="45"/>
      <c r="AD12" s="45"/>
      <c r="AE12" s="189"/>
      <c r="AF12" s="45"/>
      <c r="AG12" s="45"/>
      <c r="AH12" s="189"/>
      <c r="AI12" s="45"/>
      <c r="AJ12" s="45"/>
      <c r="AK12" s="189"/>
      <c r="AL12" s="45"/>
      <c r="AM12" s="45"/>
      <c r="AN12" s="46">
        <f t="shared" si="0"/>
        <v>20</v>
      </c>
    </row>
    <row r="13" spans="2:63" ht="20.100000000000001" customHeight="1" x14ac:dyDescent="0.15">
      <c r="B13" s="1083" t="s">
        <v>301</v>
      </c>
      <c r="C13" s="1084"/>
      <c r="D13" s="189"/>
      <c r="E13" s="45"/>
      <c r="F13" s="45"/>
      <c r="G13" s="189"/>
      <c r="H13" s="45"/>
      <c r="I13" s="45"/>
      <c r="J13" s="189"/>
      <c r="K13" s="45"/>
      <c r="L13" s="45"/>
      <c r="M13" s="189"/>
      <c r="N13" s="45"/>
      <c r="O13" s="45"/>
      <c r="P13" s="189"/>
      <c r="Q13" s="45"/>
      <c r="R13" s="45"/>
      <c r="S13" s="189"/>
      <c r="T13" s="45"/>
      <c r="U13" s="45"/>
      <c r="V13" s="189"/>
      <c r="W13" s="45"/>
      <c r="X13" s="45"/>
      <c r="Y13" s="189"/>
      <c r="Z13" s="45">
        <v>4</v>
      </c>
      <c r="AA13" s="45">
        <v>4</v>
      </c>
      <c r="AB13" s="189"/>
      <c r="AC13" s="45"/>
      <c r="AD13" s="45"/>
      <c r="AE13" s="189"/>
      <c r="AF13" s="45"/>
      <c r="AG13" s="45"/>
      <c r="AH13" s="189"/>
      <c r="AI13" s="45"/>
      <c r="AJ13" s="45"/>
      <c r="AK13" s="189"/>
      <c r="AL13" s="45"/>
      <c r="AM13" s="45"/>
      <c r="AN13" s="46">
        <f t="shared" si="0"/>
        <v>8</v>
      </c>
    </row>
    <row r="14" spans="2:63" ht="20.100000000000001" customHeight="1" x14ac:dyDescent="0.15">
      <c r="B14" s="1083" t="s">
        <v>302</v>
      </c>
      <c r="C14" s="1084"/>
      <c r="D14" s="189"/>
      <c r="E14" s="45"/>
      <c r="F14" s="45"/>
      <c r="G14" s="189"/>
      <c r="H14" s="45">
        <v>4</v>
      </c>
      <c r="I14" s="45"/>
      <c r="J14" s="189"/>
      <c r="K14" s="45"/>
      <c r="L14" s="45"/>
      <c r="M14" s="189">
        <v>8</v>
      </c>
      <c r="N14" s="45"/>
      <c r="O14" s="45"/>
      <c r="P14" s="189"/>
      <c r="Q14" s="45"/>
      <c r="R14" s="45"/>
      <c r="S14" s="189"/>
      <c r="T14" s="45"/>
      <c r="U14" s="45"/>
      <c r="V14" s="189"/>
      <c r="W14" s="45"/>
      <c r="X14" s="45"/>
      <c r="Y14" s="189"/>
      <c r="Z14" s="45"/>
      <c r="AA14" s="45"/>
      <c r="AB14" s="189"/>
      <c r="AC14" s="45"/>
      <c r="AD14" s="45"/>
      <c r="AE14" s="189"/>
      <c r="AF14" s="45"/>
      <c r="AG14" s="45"/>
      <c r="AH14" s="189"/>
      <c r="AI14" s="45"/>
      <c r="AJ14" s="45"/>
      <c r="AK14" s="189"/>
      <c r="AL14" s="45"/>
      <c r="AM14" s="45"/>
      <c r="AN14" s="46">
        <f t="shared" si="0"/>
        <v>12</v>
      </c>
    </row>
    <row r="15" spans="2:63" ht="20.100000000000001" customHeight="1" x14ac:dyDescent="0.15">
      <c r="B15" s="1083" t="s">
        <v>303</v>
      </c>
      <c r="C15" s="1084"/>
      <c r="D15" s="189"/>
      <c r="E15" s="45"/>
      <c r="F15" s="45"/>
      <c r="G15" s="189"/>
      <c r="H15" s="45"/>
      <c r="I15" s="45"/>
      <c r="J15" s="189">
        <v>2</v>
      </c>
      <c r="K15" s="45"/>
      <c r="L15" s="45"/>
      <c r="M15" s="189"/>
      <c r="N15" s="45"/>
      <c r="O15" s="45"/>
      <c r="P15" s="189">
        <v>2</v>
      </c>
      <c r="Q15" s="45"/>
      <c r="R15" s="45"/>
      <c r="S15" s="189"/>
      <c r="T15" s="45"/>
      <c r="U15" s="45">
        <v>2</v>
      </c>
      <c r="V15" s="189"/>
      <c r="W15" s="45"/>
      <c r="X15" s="45"/>
      <c r="Y15" s="189"/>
      <c r="Z15" s="45">
        <v>2</v>
      </c>
      <c r="AA15" s="45"/>
      <c r="AB15" s="189"/>
      <c r="AC15" s="45"/>
      <c r="AD15" s="45"/>
      <c r="AE15" s="189"/>
      <c r="AF15" s="45">
        <v>2</v>
      </c>
      <c r="AG15" s="45"/>
      <c r="AH15" s="189"/>
      <c r="AI15" s="45"/>
      <c r="AJ15" s="45"/>
      <c r="AK15" s="189"/>
      <c r="AL15" s="45"/>
      <c r="AM15" s="45"/>
      <c r="AN15" s="46">
        <f t="shared" si="0"/>
        <v>10</v>
      </c>
    </row>
    <row r="16" spans="2:63" ht="20.100000000000001" customHeight="1" x14ac:dyDescent="0.15">
      <c r="B16" s="1083" t="s">
        <v>382</v>
      </c>
      <c r="C16" s="1084"/>
      <c r="D16" s="189"/>
      <c r="E16" s="45"/>
      <c r="F16" s="45"/>
      <c r="G16" s="189"/>
      <c r="H16" s="45"/>
      <c r="I16" s="45"/>
      <c r="J16" s="189"/>
      <c r="K16" s="45"/>
      <c r="L16" s="45"/>
      <c r="M16" s="189"/>
      <c r="N16" s="45"/>
      <c r="O16" s="45"/>
      <c r="P16" s="189"/>
      <c r="Q16" s="45"/>
      <c r="R16" s="45"/>
      <c r="S16" s="189"/>
      <c r="T16" s="45"/>
      <c r="U16" s="45"/>
      <c r="V16" s="189"/>
      <c r="W16" s="45"/>
      <c r="X16" s="45"/>
      <c r="Y16" s="189"/>
      <c r="Z16" s="45"/>
      <c r="AA16" s="45"/>
      <c r="AB16" s="189"/>
      <c r="AC16" s="45"/>
      <c r="AD16" s="45"/>
      <c r="AE16" s="189"/>
      <c r="AF16" s="45"/>
      <c r="AG16" s="45"/>
      <c r="AH16" s="189"/>
      <c r="AI16" s="45"/>
      <c r="AJ16" s="45"/>
      <c r="AK16" s="189"/>
      <c r="AL16" s="45">
        <v>20</v>
      </c>
      <c r="AM16" s="45">
        <v>50</v>
      </c>
      <c r="AN16" s="46">
        <f t="shared" si="0"/>
        <v>70</v>
      </c>
    </row>
    <row r="17" spans="2:40" ht="20.100000000000001" customHeight="1" x14ac:dyDescent="0.15">
      <c r="B17" s="1083" t="s">
        <v>304</v>
      </c>
      <c r="C17" s="1084"/>
      <c r="D17" s="189"/>
      <c r="E17" s="45"/>
      <c r="F17" s="45">
        <v>20</v>
      </c>
      <c r="G17" s="189">
        <v>20</v>
      </c>
      <c r="H17" s="45"/>
      <c r="I17" s="45"/>
      <c r="J17" s="189"/>
      <c r="K17" s="45"/>
      <c r="L17" s="45"/>
      <c r="M17" s="189"/>
      <c r="N17" s="45"/>
      <c r="O17" s="45"/>
      <c r="P17" s="189"/>
      <c r="Q17" s="45"/>
      <c r="R17" s="45"/>
      <c r="S17" s="189"/>
      <c r="T17" s="45"/>
      <c r="U17" s="45"/>
      <c r="V17" s="189"/>
      <c r="W17" s="45"/>
      <c r="X17" s="45"/>
      <c r="Y17" s="189"/>
      <c r="Z17" s="45"/>
      <c r="AA17" s="45"/>
      <c r="AB17" s="189"/>
      <c r="AC17" s="45"/>
      <c r="AD17" s="45"/>
      <c r="AE17" s="189"/>
      <c r="AF17" s="45"/>
      <c r="AG17" s="45"/>
      <c r="AH17" s="189"/>
      <c r="AI17" s="45"/>
      <c r="AJ17" s="45"/>
      <c r="AK17" s="189"/>
      <c r="AL17" s="45"/>
      <c r="AM17" s="45"/>
      <c r="AN17" s="46">
        <f t="shared" si="0"/>
        <v>40</v>
      </c>
    </row>
    <row r="18" spans="2:40" ht="20.100000000000001" customHeight="1" x14ac:dyDescent="0.15">
      <c r="B18" s="1083" t="s">
        <v>305</v>
      </c>
      <c r="C18" s="1084"/>
      <c r="D18" s="189"/>
      <c r="E18" s="45"/>
      <c r="F18" s="45">
        <v>3</v>
      </c>
      <c r="G18" s="189">
        <v>3</v>
      </c>
      <c r="H18" s="45"/>
      <c r="I18" s="45"/>
      <c r="J18" s="189">
        <v>3</v>
      </c>
      <c r="K18" s="45">
        <v>3</v>
      </c>
      <c r="L18" s="45"/>
      <c r="M18" s="189">
        <v>2</v>
      </c>
      <c r="N18" s="45"/>
      <c r="O18" s="45"/>
      <c r="P18" s="189"/>
      <c r="Q18" s="45"/>
      <c r="R18" s="45"/>
      <c r="S18" s="189"/>
      <c r="T18" s="45"/>
      <c r="U18" s="45"/>
      <c r="V18" s="189"/>
      <c r="W18" s="45"/>
      <c r="X18" s="45"/>
      <c r="Y18" s="189"/>
      <c r="Z18" s="45"/>
      <c r="AA18" s="45"/>
      <c r="AB18" s="189"/>
      <c r="AC18" s="45"/>
      <c r="AD18" s="45"/>
      <c r="AE18" s="189"/>
      <c r="AF18" s="45"/>
      <c r="AG18" s="45"/>
      <c r="AH18" s="189"/>
      <c r="AI18" s="45"/>
      <c r="AJ18" s="45"/>
      <c r="AK18" s="189"/>
      <c r="AL18" s="45"/>
      <c r="AM18" s="45"/>
      <c r="AN18" s="46">
        <f t="shared" si="0"/>
        <v>14</v>
      </c>
    </row>
    <row r="19" spans="2:40" ht="20.100000000000001" customHeight="1" x14ac:dyDescent="0.15">
      <c r="B19" s="1083" t="s">
        <v>106</v>
      </c>
      <c r="C19" s="1084"/>
      <c r="D19" s="189"/>
      <c r="E19" s="45"/>
      <c r="F19" s="45"/>
      <c r="G19" s="189"/>
      <c r="H19" s="45"/>
      <c r="I19" s="45"/>
      <c r="J19" s="189"/>
      <c r="K19" s="45"/>
      <c r="L19" s="45"/>
      <c r="M19" s="189"/>
      <c r="N19" s="45"/>
      <c r="O19" s="45">
        <v>1</v>
      </c>
      <c r="P19" s="189"/>
      <c r="Q19" s="45"/>
      <c r="R19" s="45"/>
      <c r="S19" s="189"/>
      <c r="T19" s="45"/>
      <c r="U19" s="45">
        <v>1</v>
      </c>
      <c r="V19" s="189"/>
      <c r="W19" s="45"/>
      <c r="X19" s="45">
        <v>1</v>
      </c>
      <c r="Y19" s="189"/>
      <c r="Z19" s="45"/>
      <c r="AA19" s="45">
        <v>1</v>
      </c>
      <c r="AB19" s="189"/>
      <c r="AC19" s="45"/>
      <c r="AD19" s="45"/>
      <c r="AE19" s="189"/>
      <c r="AF19" s="45">
        <v>1</v>
      </c>
      <c r="AG19" s="45"/>
      <c r="AH19" s="189"/>
      <c r="AI19" s="45"/>
      <c r="AJ19" s="45"/>
      <c r="AK19" s="189"/>
      <c r="AL19" s="45"/>
      <c r="AM19" s="45">
        <v>9</v>
      </c>
      <c r="AN19" s="46">
        <f t="shared" si="0"/>
        <v>14</v>
      </c>
    </row>
    <row r="20" spans="2:40" ht="20.100000000000001" customHeight="1" x14ac:dyDescent="0.15">
      <c r="B20" s="1083"/>
      <c r="C20" s="1084"/>
      <c r="D20" s="189"/>
      <c r="E20" s="45"/>
      <c r="F20" s="45"/>
      <c r="G20" s="189"/>
      <c r="H20" s="45"/>
      <c r="I20" s="45"/>
      <c r="J20" s="189"/>
      <c r="K20" s="45"/>
      <c r="L20" s="45"/>
      <c r="M20" s="189"/>
      <c r="N20" s="45"/>
      <c r="O20" s="45"/>
      <c r="P20" s="189"/>
      <c r="Q20" s="45"/>
      <c r="R20" s="45"/>
      <c r="S20" s="189"/>
      <c r="T20" s="45"/>
      <c r="U20" s="45"/>
      <c r="V20" s="189"/>
      <c r="W20" s="45"/>
      <c r="X20" s="45"/>
      <c r="Y20" s="189"/>
      <c r="Z20" s="45"/>
      <c r="AA20" s="45"/>
      <c r="AB20" s="189"/>
      <c r="AC20" s="45"/>
      <c r="AD20" s="45"/>
      <c r="AE20" s="189"/>
      <c r="AF20" s="45"/>
      <c r="AG20" s="45"/>
      <c r="AH20" s="189"/>
      <c r="AI20" s="45"/>
      <c r="AJ20" s="45"/>
      <c r="AK20" s="189"/>
      <c r="AL20" s="45"/>
      <c r="AM20" s="45"/>
      <c r="AN20" s="46">
        <f t="shared" si="0"/>
        <v>0</v>
      </c>
    </row>
    <row r="21" spans="2:40" ht="20.100000000000001" customHeight="1" x14ac:dyDescent="0.15">
      <c r="B21" s="1083"/>
      <c r="C21" s="1084"/>
      <c r="D21" s="189"/>
      <c r="E21" s="45"/>
      <c r="F21" s="45"/>
      <c r="G21" s="189"/>
      <c r="H21" s="45"/>
      <c r="I21" s="45"/>
      <c r="J21" s="189"/>
      <c r="K21" s="45"/>
      <c r="L21" s="45"/>
      <c r="M21" s="189"/>
      <c r="N21" s="45"/>
      <c r="O21" s="45"/>
      <c r="P21" s="189"/>
      <c r="Q21" s="45"/>
      <c r="R21" s="45"/>
      <c r="S21" s="189"/>
      <c r="T21" s="45"/>
      <c r="U21" s="45"/>
      <c r="V21" s="189"/>
      <c r="W21" s="45"/>
      <c r="X21" s="45"/>
      <c r="Y21" s="189"/>
      <c r="Z21" s="45"/>
      <c r="AA21" s="45"/>
      <c r="AB21" s="189"/>
      <c r="AC21" s="45"/>
      <c r="AD21" s="45"/>
      <c r="AE21" s="189"/>
      <c r="AF21" s="45"/>
      <c r="AG21" s="45"/>
      <c r="AH21" s="189"/>
      <c r="AI21" s="45"/>
      <c r="AJ21" s="45"/>
      <c r="AK21" s="189"/>
      <c r="AL21" s="45"/>
      <c r="AM21" s="45"/>
      <c r="AN21" s="46">
        <f t="shared" si="0"/>
        <v>0</v>
      </c>
    </row>
    <row r="22" spans="2:40" ht="20.100000000000001" customHeight="1" x14ac:dyDescent="0.15">
      <c r="B22" s="1083"/>
      <c r="C22" s="1084"/>
      <c r="D22" s="189"/>
      <c r="E22" s="45"/>
      <c r="F22" s="45"/>
      <c r="G22" s="189"/>
      <c r="H22" s="45"/>
      <c r="I22" s="45"/>
      <c r="J22" s="189"/>
      <c r="K22" s="45"/>
      <c r="L22" s="45"/>
      <c r="M22" s="189"/>
      <c r="N22" s="45"/>
      <c r="O22" s="45"/>
      <c r="P22" s="189"/>
      <c r="Q22" s="45"/>
      <c r="R22" s="45"/>
      <c r="S22" s="189"/>
      <c r="T22" s="45"/>
      <c r="U22" s="45"/>
      <c r="V22" s="189"/>
      <c r="W22" s="45"/>
      <c r="X22" s="45"/>
      <c r="Y22" s="189"/>
      <c r="Z22" s="45"/>
      <c r="AA22" s="45"/>
      <c r="AB22" s="189"/>
      <c r="AC22" s="45"/>
      <c r="AD22" s="45"/>
      <c r="AE22" s="189"/>
      <c r="AF22" s="45"/>
      <c r="AG22" s="45"/>
      <c r="AH22" s="189"/>
      <c r="AI22" s="45"/>
      <c r="AJ22" s="45"/>
      <c r="AK22" s="189"/>
      <c r="AL22" s="45"/>
      <c r="AM22" s="45"/>
      <c r="AN22" s="46">
        <f t="shared" si="0"/>
        <v>0</v>
      </c>
    </row>
    <row r="23" spans="2:40" ht="20.100000000000001" customHeight="1" x14ac:dyDescent="0.15">
      <c r="B23" s="1083"/>
      <c r="C23" s="1084"/>
      <c r="D23" s="189"/>
      <c r="E23" s="45"/>
      <c r="F23" s="45"/>
      <c r="G23" s="189"/>
      <c r="H23" s="45"/>
      <c r="I23" s="45"/>
      <c r="J23" s="189"/>
      <c r="K23" s="45"/>
      <c r="L23" s="45"/>
      <c r="M23" s="189"/>
      <c r="N23" s="45"/>
      <c r="O23" s="45"/>
      <c r="P23" s="189"/>
      <c r="Q23" s="45"/>
      <c r="R23" s="45"/>
      <c r="S23" s="189"/>
      <c r="T23" s="45"/>
      <c r="U23" s="45"/>
      <c r="V23" s="189"/>
      <c r="W23" s="45"/>
      <c r="X23" s="45"/>
      <c r="Y23" s="189"/>
      <c r="Z23" s="45"/>
      <c r="AA23" s="45"/>
      <c r="AB23" s="189"/>
      <c r="AC23" s="45"/>
      <c r="AD23" s="45"/>
      <c r="AE23" s="189"/>
      <c r="AF23" s="45"/>
      <c r="AG23" s="45"/>
      <c r="AH23" s="189"/>
      <c r="AI23" s="45"/>
      <c r="AJ23" s="45"/>
      <c r="AK23" s="189"/>
      <c r="AL23" s="45"/>
      <c r="AM23" s="45"/>
      <c r="AN23" s="46">
        <f t="shared" si="0"/>
        <v>0</v>
      </c>
    </row>
    <row r="24" spans="2:40" ht="20.100000000000001" customHeight="1" x14ac:dyDescent="0.15">
      <c r="B24" s="1083"/>
      <c r="C24" s="1084"/>
      <c r="D24" s="189"/>
      <c r="E24" s="45"/>
      <c r="F24" s="45"/>
      <c r="G24" s="189"/>
      <c r="H24" s="45"/>
      <c r="I24" s="45"/>
      <c r="J24" s="189"/>
      <c r="K24" s="45"/>
      <c r="L24" s="45"/>
      <c r="M24" s="189"/>
      <c r="N24" s="45"/>
      <c r="O24" s="45"/>
      <c r="P24" s="189"/>
      <c r="Q24" s="45"/>
      <c r="R24" s="45"/>
      <c r="S24" s="189"/>
      <c r="T24" s="45"/>
      <c r="U24" s="45"/>
      <c r="V24" s="189"/>
      <c r="W24" s="45"/>
      <c r="X24" s="45"/>
      <c r="Y24" s="189"/>
      <c r="Z24" s="45"/>
      <c r="AA24" s="45"/>
      <c r="AB24" s="189"/>
      <c r="AC24" s="45"/>
      <c r="AD24" s="45"/>
      <c r="AE24" s="189"/>
      <c r="AF24" s="45"/>
      <c r="AG24" s="45"/>
      <c r="AH24" s="189"/>
      <c r="AI24" s="45"/>
      <c r="AJ24" s="45"/>
      <c r="AK24" s="189"/>
      <c r="AL24" s="45"/>
      <c r="AM24" s="45"/>
      <c r="AN24" s="46">
        <f t="shared" si="0"/>
        <v>0</v>
      </c>
    </row>
    <row r="25" spans="2:40" ht="20.100000000000001" customHeight="1" x14ac:dyDescent="0.15">
      <c r="B25" s="1083"/>
      <c r="C25" s="1084"/>
      <c r="D25" s="189"/>
      <c r="E25" s="45"/>
      <c r="F25" s="45"/>
      <c r="G25" s="189"/>
      <c r="H25" s="45"/>
      <c r="I25" s="45"/>
      <c r="J25" s="189"/>
      <c r="K25" s="45"/>
      <c r="L25" s="45"/>
      <c r="M25" s="189"/>
      <c r="N25" s="45"/>
      <c r="O25" s="45"/>
      <c r="P25" s="189"/>
      <c r="Q25" s="45"/>
      <c r="R25" s="45"/>
      <c r="S25" s="189"/>
      <c r="T25" s="45"/>
      <c r="U25" s="45"/>
      <c r="V25" s="189"/>
      <c r="W25" s="45"/>
      <c r="X25" s="45"/>
      <c r="Y25" s="189"/>
      <c r="Z25" s="45"/>
      <c r="AA25" s="45"/>
      <c r="AB25" s="189"/>
      <c r="AC25" s="45"/>
      <c r="AD25" s="45"/>
      <c r="AE25" s="189"/>
      <c r="AF25" s="45"/>
      <c r="AG25" s="45"/>
      <c r="AH25" s="189"/>
      <c r="AI25" s="45"/>
      <c r="AJ25" s="45"/>
      <c r="AK25" s="189"/>
      <c r="AL25" s="45"/>
      <c r="AM25" s="45"/>
      <c r="AN25" s="46">
        <f t="shared" si="0"/>
        <v>0</v>
      </c>
    </row>
    <row r="26" spans="2:40" ht="20.100000000000001" customHeight="1" x14ac:dyDescent="0.15">
      <c r="B26" s="1083"/>
      <c r="C26" s="1084"/>
      <c r="D26" s="189"/>
      <c r="E26" s="45"/>
      <c r="F26" s="45"/>
      <c r="G26" s="189"/>
      <c r="H26" s="45"/>
      <c r="I26" s="45"/>
      <c r="J26" s="189"/>
      <c r="K26" s="45"/>
      <c r="L26" s="45"/>
      <c r="M26" s="189"/>
      <c r="N26" s="45"/>
      <c r="O26" s="45"/>
      <c r="P26" s="189"/>
      <c r="Q26" s="45"/>
      <c r="R26" s="45"/>
      <c r="S26" s="189"/>
      <c r="T26" s="45"/>
      <c r="U26" s="45"/>
      <c r="V26" s="189"/>
      <c r="W26" s="45"/>
      <c r="X26" s="45"/>
      <c r="Y26" s="189"/>
      <c r="Z26" s="45"/>
      <c r="AA26" s="45"/>
      <c r="AB26" s="189"/>
      <c r="AC26" s="45"/>
      <c r="AD26" s="45"/>
      <c r="AE26" s="189"/>
      <c r="AF26" s="45"/>
      <c r="AG26" s="45"/>
      <c r="AH26" s="189"/>
      <c r="AI26" s="45"/>
      <c r="AJ26" s="45"/>
      <c r="AK26" s="189"/>
      <c r="AL26" s="45"/>
      <c r="AM26" s="45"/>
      <c r="AN26" s="46">
        <f t="shared" si="0"/>
        <v>0</v>
      </c>
    </row>
    <row r="27" spans="2:40" ht="20.100000000000001" customHeight="1" x14ac:dyDescent="0.15">
      <c r="B27" s="1083"/>
      <c r="C27" s="1084"/>
      <c r="D27" s="189"/>
      <c r="E27" s="45"/>
      <c r="F27" s="45"/>
      <c r="G27" s="189"/>
      <c r="H27" s="45"/>
      <c r="I27" s="45"/>
      <c r="J27" s="189"/>
      <c r="K27" s="45"/>
      <c r="L27" s="45"/>
      <c r="M27" s="189"/>
      <c r="N27" s="45"/>
      <c r="O27" s="45"/>
      <c r="P27" s="189"/>
      <c r="Q27" s="45"/>
      <c r="R27" s="45"/>
      <c r="S27" s="189"/>
      <c r="T27" s="45"/>
      <c r="U27" s="45"/>
      <c r="V27" s="189"/>
      <c r="W27" s="45"/>
      <c r="X27" s="45"/>
      <c r="Y27" s="189"/>
      <c r="Z27" s="45"/>
      <c r="AA27" s="45"/>
      <c r="AB27" s="189"/>
      <c r="AC27" s="45"/>
      <c r="AD27" s="45"/>
      <c r="AE27" s="189"/>
      <c r="AF27" s="45"/>
      <c r="AG27" s="45"/>
      <c r="AH27" s="189"/>
      <c r="AI27" s="45"/>
      <c r="AJ27" s="45"/>
      <c r="AK27" s="189"/>
      <c r="AL27" s="45"/>
      <c r="AM27" s="45"/>
      <c r="AN27" s="46">
        <f t="shared" si="0"/>
        <v>0</v>
      </c>
    </row>
    <row r="28" spans="2:40" ht="20.100000000000001" customHeight="1" x14ac:dyDescent="0.15">
      <c r="B28" s="1083"/>
      <c r="C28" s="1084"/>
      <c r="D28" s="189"/>
      <c r="E28" s="45"/>
      <c r="F28" s="45"/>
      <c r="G28" s="189"/>
      <c r="H28" s="45"/>
      <c r="I28" s="45"/>
      <c r="J28" s="189"/>
      <c r="K28" s="45"/>
      <c r="L28" s="45"/>
      <c r="M28" s="189"/>
      <c r="N28" s="45"/>
      <c r="O28" s="45"/>
      <c r="P28" s="189"/>
      <c r="Q28" s="45"/>
      <c r="R28" s="45"/>
      <c r="S28" s="189"/>
      <c r="T28" s="45"/>
      <c r="U28" s="45"/>
      <c r="V28" s="189"/>
      <c r="W28" s="45"/>
      <c r="X28" s="45"/>
      <c r="Y28" s="189"/>
      <c r="Z28" s="45"/>
      <c r="AA28" s="45"/>
      <c r="AB28" s="189"/>
      <c r="AC28" s="45"/>
      <c r="AD28" s="45"/>
      <c r="AE28" s="189"/>
      <c r="AF28" s="45"/>
      <c r="AG28" s="45"/>
      <c r="AH28" s="189"/>
      <c r="AI28" s="45"/>
      <c r="AJ28" s="45"/>
      <c r="AK28" s="189"/>
      <c r="AL28" s="45"/>
      <c r="AM28" s="45"/>
      <c r="AN28" s="46">
        <f t="shared" si="0"/>
        <v>0</v>
      </c>
    </row>
    <row r="29" spans="2:40" ht="20.100000000000001" customHeight="1" x14ac:dyDescent="0.15">
      <c r="B29" s="1083"/>
      <c r="C29" s="1084"/>
      <c r="D29" s="189"/>
      <c r="E29" s="45"/>
      <c r="F29" s="45"/>
      <c r="G29" s="189"/>
      <c r="H29" s="45"/>
      <c r="I29" s="45"/>
      <c r="J29" s="189"/>
      <c r="K29" s="45"/>
      <c r="L29" s="45"/>
      <c r="M29" s="189"/>
      <c r="N29" s="45"/>
      <c r="O29" s="45"/>
      <c r="P29" s="189"/>
      <c r="Q29" s="45"/>
      <c r="R29" s="45"/>
      <c r="S29" s="189"/>
      <c r="T29" s="45"/>
      <c r="U29" s="45"/>
      <c r="V29" s="189"/>
      <c r="W29" s="45"/>
      <c r="X29" s="45"/>
      <c r="Y29" s="189"/>
      <c r="Z29" s="45"/>
      <c r="AA29" s="45"/>
      <c r="AB29" s="189"/>
      <c r="AC29" s="45"/>
      <c r="AD29" s="45"/>
      <c r="AE29" s="189"/>
      <c r="AF29" s="45"/>
      <c r="AG29" s="45"/>
      <c r="AH29" s="189"/>
      <c r="AI29" s="45"/>
      <c r="AJ29" s="45"/>
      <c r="AK29" s="189"/>
      <c r="AL29" s="45"/>
      <c r="AM29" s="45"/>
      <c r="AN29" s="46">
        <f t="shared" si="0"/>
        <v>0</v>
      </c>
    </row>
    <row r="30" spans="2:40" ht="20.100000000000001" customHeight="1" x14ac:dyDescent="0.15">
      <c r="B30" s="1083"/>
      <c r="C30" s="1084"/>
      <c r="D30" s="189"/>
      <c r="E30" s="45"/>
      <c r="F30" s="45"/>
      <c r="G30" s="189"/>
      <c r="H30" s="45"/>
      <c r="I30" s="45"/>
      <c r="J30" s="189"/>
      <c r="K30" s="45"/>
      <c r="L30" s="45"/>
      <c r="M30" s="189"/>
      <c r="N30" s="45"/>
      <c r="O30" s="45"/>
      <c r="P30" s="189"/>
      <c r="Q30" s="45"/>
      <c r="R30" s="45"/>
      <c r="S30" s="189"/>
      <c r="T30" s="45"/>
      <c r="U30" s="45"/>
      <c r="V30" s="189"/>
      <c r="W30" s="45"/>
      <c r="X30" s="45"/>
      <c r="Y30" s="189"/>
      <c r="Z30" s="45"/>
      <c r="AA30" s="45"/>
      <c r="AB30" s="189"/>
      <c r="AC30" s="45"/>
      <c r="AD30" s="45"/>
      <c r="AE30" s="189"/>
      <c r="AF30" s="45"/>
      <c r="AG30" s="45"/>
      <c r="AH30" s="189"/>
      <c r="AI30" s="45"/>
      <c r="AJ30" s="45"/>
      <c r="AK30" s="189"/>
      <c r="AL30" s="45"/>
      <c r="AM30" s="45"/>
      <c r="AN30" s="46">
        <f t="shared" si="0"/>
        <v>0</v>
      </c>
    </row>
    <row r="31" spans="2:40" ht="20.100000000000001" customHeight="1" x14ac:dyDescent="0.15">
      <c r="B31" s="1083"/>
      <c r="C31" s="1084"/>
      <c r="D31" s="189"/>
      <c r="E31" s="45"/>
      <c r="F31" s="45"/>
      <c r="G31" s="189"/>
      <c r="H31" s="45"/>
      <c r="I31" s="45"/>
      <c r="J31" s="189"/>
      <c r="K31" s="45"/>
      <c r="L31" s="45"/>
      <c r="M31" s="189"/>
      <c r="N31" s="45"/>
      <c r="O31" s="45"/>
      <c r="P31" s="189"/>
      <c r="Q31" s="45"/>
      <c r="R31" s="45"/>
      <c r="S31" s="189"/>
      <c r="T31" s="45"/>
      <c r="U31" s="45"/>
      <c r="V31" s="189"/>
      <c r="W31" s="45"/>
      <c r="X31" s="45"/>
      <c r="Y31" s="189"/>
      <c r="Z31" s="45"/>
      <c r="AA31" s="45"/>
      <c r="AB31" s="189"/>
      <c r="AC31" s="45"/>
      <c r="AD31" s="45"/>
      <c r="AE31" s="189"/>
      <c r="AF31" s="45"/>
      <c r="AG31" s="45"/>
      <c r="AH31" s="189"/>
      <c r="AI31" s="45"/>
      <c r="AJ31" s="45"/>
      <c r="AK31" s="189"/>
      <c r="AL31" s="45"/>
      <c r="AM31" s="45"/>
      <c r="AN31" s="46">
        <f t="shared" si="0"/>
        <v>0</v>
      </c>
    </row>
    <row r="32" spans="2:40" ht="20.100000000000001" customHeight="1" x14ac:dyDescent="0.15">
      <c r="B32" s="1083"/>
      <c r="C32" s="1084"/>
      <c r="D32" s="189"/>
      <c r="E32" s="45"/>
      <c r="F32" s="45"/>
      <c r="G32" s="189"/>
      <c r="H32" s="45"/>
      <c r="I32" s="45"/>
      <c r="J32" s="189"/>
      <c r="K32" s="45"/>
      <c r="L32" s="45"/>
      <c r="M32" s="189"/>
      <c r="N32" s="45"/>
      <c r="O32" s="45"/>
      <c r="P32" s="189"/>
      <c r="Q32" s="45"/>
      <c r="R32" s="45"/>
      <c r="S32" s="189"/>
      <c r="T32" s="45"/>
      <c r="U32" s="45"/>
      <c r="V32" s="189"/>
      <c r="W32" s="45"/>
      <c r="X32" s="45"/>
      <c r="Y32" s="189"/>
      <c r="Z32" s="45"/>
      <c r="AA32" s="45"/>
      <c r="AB32" s="189"/>
      <c r="AC32" s="45"/>
      <c r="AD32" s="45"/>
      <c r="AE32" s="189"/>
      <c r="AF32" s="45"/>
      <c r="AG32" s="45"/>
      <c r="AH32" s="189"/>
      <c r="AI32" s="45"/>
      <c r="AJ32" s="45"/>
      <c r="AK32" s="189"/>
      <c r="AL32" s="45"/>
      <c r="AM32" s="45"/>
      <c r="AN32" s="46">
        <f t="shared" si="0"/>
        <v>0</v>
      </c>
    </row>
    <row r="33" spans="2:40" ht="20.100000000000001" customHeight="1" x14ac:dyDescent="0.15">
      <c r="B33" s="1083"/>
      <c r="C33" s="1084"/>
      <c r="D33" s="189"/>
      <c r="E33" s="45"/>
      <c r="F33" s="45"/>
      <c r="G33" s="189"/>
      <c r="H33" s="45"/>
      <c r="I33" s="45"/>
      <c r="J33" s="189"/>
      <c r="K33" s="45"/>
      <c r="L33" s="45"/>
      <c r="M33" s="189"/>
      <c r="N33" s="45"/>
      <c r="O33" s="45"/>
      <c r="P33" s="189"/>
      <c r="Q33" s="45"/>
      <c r="R33" s="45"/>
      <c r="S33" s="189"/>
      <c r="T33" s="45"/>
      <c r="U33" s="45"/>
      <c r="V33" s="189"/>
      <c r="W33" s="45"/>
      <c r="X33" s="45"/>
      <c r="Y33" s="189"/>
      <c r="Z33" s="45"/>
      <c r="AA33" s="45"/>
      <c r="AB33" s="189"/>
      <c r="AC33" s="45"/>
      <c r="AD33" s="45"/>
      <c r="AE33" s="189"/>
      <c r="AF33" s="45"/>
      <c r="AG33" s="45"/>
      <c r="AH33" s="189"/>
      <c r="AI33" s="45"/>
      <c r="AJ33" s="45"/>
      <c r="AK33" s="189"/>
      <c r="AL33" s="45"/>
      <c r="AM33" s="45"/>
      <c r="AN33" s="46">
        <f t="shared" si="0"/>
        <v>0</v>
      </c>
    </row>
    <row r="34" spans="2:40" ht="20.100000000000001" customHeight="1" x14ac:dyDescent="0.15">
      <c r="B34" s="1087" t="s">
        <v>875</v>
      </c>
      <c r="C34" s="1088"/>
      <c r="D34" s="189">
        <f t="shared" ref="D34:AM34" si="1">SUM(D9:D33)</f>
        <v>0</v>
      </c>
      <c r="E34" s="568">
        <f t="shared" si="1"/>
        <v>0</v>
      </c>
      <c r="F34" s="335">
        <f t="shared" si="1"/>
        <v>23</v>
      </c>
      <c r="G34" s="189">
        <f t="shared" si="1"/>
        <v>23</v>
      </c>
      <c r="H34" s="568">
        <f t="shared" si="1"/>
        <v>4</v>
      </c>
      <c r="I34" s="335">
        <f t="shared" si="1"/>
        <v>2</v>
      </c>
      <c r="J34" s="189">
        <f t="shared" si="1"/>
        <v>5</v>
      </c>
      <c r="K34" s="568">
        <f t="shared" si="1"/>
        <v>8</v>
      </c>
      <c r="L34" s="335">
        <f t="shared" si="1"/>
        <v>12</v>
      </c>
      <c r="M34" s="189">
        <f t="shared" si="1"/>
        <v>15</v>
      </c>
      <c r="N34" s="568">
        <f t="shared" si="1"/>
        <v>0</v>
      </c>
      <c r="O34" s="335">
        <f t="shared" si="1"/>
        <v>1</v>
      </c>
      <c r="P34" s="189">
        <f t="shared" si="1"/>
        <v>2</v>
      </c>
      <c r="Q34" s="568">
        <f t="shared" si="1"/>
        <v>2</v>
      </c>
      <c r="R34" s="335">
        <f t="shared" si="1"/>
        <v>2</v>
      </c>
      <c r="S34" s="189">
        <f t="shared" si="1"/>
        <v>2</v>
      </c>
      <c r="T34" s="568">
        <f t="shared" si="1"/>
        <v>0</v>
      </c>
      <c r="U34" s="335">
        <f t="shared" si="1"/>
        <v>17</v>
      </c>
      <c r="V34" s="189">
        <f t="shared" si="1"/>
        <v>4</v>
      </c>
      <c r="W34" s="568">
        <f t="shared" si="1"/>
        <v>6</v>
      </c>
      <c r="X34" s="335">
        <f t="shared" si="1"/>
        <v>1</v>
      </c>
      <c r="Y34" s="189">
        <f t="shared" si="1"/>
        <v>0</v>
      </c>
      <c r="Z34" s="568">
        <f t="shared" si="1"/>
        <v>8</v>
      </c>
      <c r="AA34" s="335">
        <f t="shared" si="1"/>
        <v>5</v>
      </c>
      <c r="AB34" s="189">
        <f t="shared" si="1"/>
        <v>2</v>
      </c>
      <c r="AC34" s="568">
        <f t="shared" si="1"/>
        <v>0</v>
      </c>
      <c r="AD34" s="335">
        <f t="shared" si="1"/>
        <v>0</v>
      </c>
      <c r="AE34" s="189">
        <f t="shared" si="1"/>
        <v>0</v>
      </c>
      <c r="AF34" s="568">
        <f t="shared" si="1"/>
        <v>3</v>
      </c>
      <c r="AG34" s="335">
        <f t="shared" si="1"/>
        <v>0</v>
      </c>
      <c r="AH34" s="189">
        <f t="shared" si="1"/>
        <v>2</v>
      </c>
      <c r="AI34" s="568">
        <f t="shared" si="1"/>
        <v>2</v>
      </c>
      <c r="AJ34" s="335">
        <f t="shared" si="1"/>
        <v>0</v>
      </c>
      <c r="AK34" s="189">
        <f t="shared" si="1"/>
        <v>2</v>
      </c>
      <c r="AL34" s="568">
        <f t="shared" si="1"/>
        <v>20</v>
      </c>
      <c r="AM34" s="335">
        <f t="shared" si="1"/>
        <v>59</v>
      </c>
      <c r="AN34" s="46">
        <f t="shared" si="0"/>
        <v>232</v>
      </c>
    </row>
    <row r="35" spans="2:40" ht="20.100000000000001" customHeight="1" thickBot="1" x14ac:dyDescent="0.2">
      <c r="B35" s="1089" t="s">
        <v>876</v>
      </c>
      <c r="C35" s="1090"/>
      <c r="D35" s="48"/>
      <c r="E35" s="49">
        <f>SUM(D34:F34)</f>
        <v>23</v>
      </c>
      <c r="F35" s="49"/>
      <c r="G35" s="48"/>
      <c r="H35" s="49">
        <f>SUM(G34:I34)</f>
        <v>29</v>
      </c>
      <c r="I35" s="49"/>
      <c r="J35" s="48"/>
      <c r="K35" s="49">
        <f>SUM(J34:L34)</f>
        <v>25</v>
      </c>
      <c r="L35" s="49"/>
      <c r="M35" s="48"/>
      <c r="N35" s="49">
        <f>SUM(M34:O34)</f>
        <v>16</v>
      </c>
      <c r="O35" s="49"/>
      <c r="P35" s="48"/>
      <c r="Q35" s="49">
        <f>SUM(P34:R34)</f>
        <v>6</v>
      </c>
      <c r="R35" s="49"/>
      <c r="S35" s="48"/>
      <c r="T35" s="49">
        <f>SUM(S34:U34)</f>
        <v>19</v>
      </c>
      <c r="U35" s="49"/>
      <c r="V35" s="48"/>
      <c r="W35" s="49">
        <f>SUM(V34:X34)</f>
        <v>11</v>
      </c>
      <c r="X35" s="49"/>
      <c r="Y35" s="48"/>
      <c r="Z35" s="49">
        <f>SUM(Y34:AA34)</f>
        <v>13</v>
      </c>
      <c r="AA35" s="49"/>
      <c r="AB35" s="48"/>
      <c r="AC35" s="49">
        <f>SUM(AB34:AD34)</f>
        <v>2</v>
      </c>
      <c r="AD35" s="49"/>
      <c r="AE35" s="48"/>
      <c r="AF35" s="49">
        <f>SUM(AE34:AG34)</f>
        <v>3</v>
      </c>
      <c r="AG35" s="49"/>
      <c r="AH35" s="48"/>
      <c r="AI35" s="49">
        <f>SUM(AH34:AJ34)</f>
        <v>4</v>
      </c>
      <c r="AJ35" s="49"/>
      <c r="AK35" s="48"/>
      <c r="AL35" s="49">
        <f>SUM(AK34:AM34)</f>
        <v>81</v>
      </c>
      <c r="AM35" s="49"/>
      <c r="AN35" s="50">
        <f>SUM(AN9:AN33)</f>
        <v>232</v>
      </c>
    </row>
    <row r="36" spans="2:40" ht="9.9499999999999993" customHeight="1" x14ac:dyDescent="0.15"/>
    <row r="37" spans="2:40" ht="24.95" customHeight="1" x14ac:dyDescent="0.15">
      <c r="B37" s="2" t="s">
        <v>167</v>
      </c>
    </row>
    <row r="38" spans="2:40" ht="9.9499999999999993" customHeight="1" thickBot="1" x14ac:dyDescent="0.2"/>
    <row r="39" spans="2:40" ht="20.100000000000001" customHeight="1" thickBot="1" x14ac:dyDescent="0.2">
      <c r="B39" s="1" t="s">
        <v>164</v>
      </c>
      <c r="C39" s="642" t="e">
        <f>'４　経営収支'!#REF!</f>
        <v>#REF!</v>
      </c>
      <c r="D39" s="1" t="s">
        <v>877</v>
      </c>
    </row>
    <row r="40" spans="2:40" ht="9.9499999999999993" customHeight="1" thickBot="1" x14ac:dyDescent="0.2"/>
    <row r="41" spans="2:40" ht="20.100000000000001" customHeight="1" x14ac:dyDescent="0.15">
      <c r="B41" s="1097" t="s">
        <v>878</v>
      </c>
      <c r="C41" s="1098"/>
      <c r="D41" s="1093">
        <v>1</v>
      </c>
      <c r="E41" s="1094"/>
      <c r="F41" s="1095"/>
      <c r="G41" s="1093">
        <v>2</v>
      </c>
      <c r="H41" s="1094"/>
      <c r="I41" s="1095"/>
      <c r="J41" s="1093">
        <v>3</v>
      </c>
      <c r="K41" s="1094"/>
      <c r="L41" s="1095"/>
      <c r="M41" s="1093">
        <v>4</v>
      </c>
      <c r="N41" s="1094"/>
      <c r="O41" s="1095"/>
      <c r="P41" s="1093">
        <v>5</v>
      </c>
      <c r="Q41" s="1094"/>
      <c r="R41" s="1095"/>
      <c r="S41" s="1093">
        <v>6</v>
      </c>
      <c r="T41" s="1094"/>
      <c r="U41" s="1095"/>
      <c r="V41" s="1093">
        <v>7</v>
      </c>
      <c r="W41" s="1094"/>
      <c r="X41" s="1095"/>
      <c r="Y41" s="1093">
        <v>8</v>
      </c>
      <c r="Z41" s="1094"/>
      <c r="AA41" s="1095"/>
      <c r="AB41" s="1093">
        <v>9</v>
      </c>
      <c r="AC41" s="1094"/>
      <c r="AD41" s="1095"/>
      <c r="AE41" s="1093">
        <v>10</v>
      </c>
      <c r="AF41" s="1094"/>
      <c r="AG41" s="1095"/>
      <c r="AH41" s="1093">
        <v>11</v>
      </c>
      <c r="AI41" s="1094"/>
      <c r="AJ41" s="1095"/>
      <c r="AK41" s="1093">
        <v>12</v>
      </c>
      <c r="AL41" s="1094"/>
      <c r="AM41" s="1095"/>
      <c r="AN41" s="1096" t="s">
        <v>30</v>
      </c>
    </row>
    <row r="42" spans="2:40" ht="20.100000000000001" customHeight="1" x14ac:dyDescent="0.15">
      <c r="B42" s="1051"/>
      <c r="C42" s="1052"/>
      <c r="D42" s="325" t="s">
        <v>31</v>
      </c>
      <c r="E42" s="567" t="s">
        <v>32</v>
      </c>
      <c r="F42" s="42" t="s">
        <v>33</v>
      </c>
      <c r="G42" s="325" t="s">
        <v>31</v>
      </c>
      <c r="H42" s="42" t="s">
        <v>32</v>
      </c>
      <c r="I42" s="42" t="s">
        <v>33</v>
      </c>
      <c r="J42" s="325" t="s">
        <v>31</v>
      </c>
      <c r="K42" s="42" t="s">
        <v>32</v>
      </c>
      <c r="L42" s="42" t="s">
        <v>33</v>
      </c>
      <c r="M42" s="325" t="s">
        <v>31</v>
      </c>
      <c r="N42" s="42" t="s">
        <v>32</v>
      </c>
      <c r="O42" s="42" t="s">
        <v>33</v>
      </c>
      <c r="P42" s="325" t="s">
        <v>31</v>
      </c>
      <c r="Q42" s="42" t="s">
        <v>32</v>
      </c>
      <c r="R42" s="42" t="s">
        <v>33</v>
      </c>
      <c r="S42" s="325" t="s">
        <v>31</v>
      </c>
      <c r="T42" s="543" t="s">
        <v>32</v>
      </c>
      <c r="U42" s="543" t="s">
        <v>33</v>
      </c>
      <c r="V42" s="325" t="s">
        <v>31</v>
      </c>
      <c r="W42" s="42" t="s">
        <v>32</v>
      </c>
      <c r="X42" s="42" t="s">
        <v>33</v>
      </c>
      <c r="Y42" s="325" t="s">
        <v>31</v>
      </c>
      <c r="Z42" s="42" t="s">
        <v>32</v>
      </c>
      <c r="AA42" s="42" t="s">
        <v>33</v>
      </c>
      <c r="AB42" s="325" t="s">
        <v>31</v>
      </c>
      <c r="AC42" s="42" t="s">
        <v>32</v>
      </c>
      <c r="AD42" s="42" t="s">
        <v>33</v>
      </c>
      <c r="AE42" s="325" t="s">
        <v>31</v>
      </c>
      <c r="AF42" s="42" t="s">
        <v>32</v>
      </c>
      <c r="AG42" s="42" t="s">
        <v>33</v>
      </c>
      <c r="AH42" s="325" t="s">
        <v>31</v>
      </c>
      <c r="AI42" s="42" t="s">
        <v>32</v>
      </c>
      <c r="AJ42" s="42" t="s">
        <v>33</v>
      </c>
      <c r="AK42" s="325" t="s">
        <v>31</v>
      </c>
      <c r="AL42" s="42" t="s">
        <v>32</v>
      </c>
      <c r="AM42" s="42" t="s">
        <v>33</v>
      </c>
      <c r="AN42" s="1054"/>
    </row>
    <row r="43" spans="2:40" ht="20.100000000000001" customHeight="1" x14ac:dyDescent="0.15">
      <c r="B43" s="1063" t="s">
        <v>879</v>
      </c>
      <c r="C43" s="1052"/>
      <c r="D43" s="189" t="e">
        <f>D34*$C$39/10</f>
        <v>#REF!</v>
      </c>
      <c r="E43" s="568" t="e">
        <f t="shared" ref="E43:AM43" si="2">E34*$C$39/10</f>
        <v>#REF!</v>
      </c>
      <c r="F43" s="335" t="e">
        <f t="shared" si="2"/>
        <v>#REF!</v>
      </c>
      <c r="G43" s="189" t="e">
        <f t="shared" si="2"/>
        <v>#REF!</v>
      </c>
      <c r="H43" s="568" t="e">
        <f t="shared" si="2"/>
        <v>#REF!</v>
      </c>
      <c r="I43" s="335" t="e">
        <f t="shared" si="2"/>
        <v>#REF!</v>
      </c>
      <c r="J43" s="189" t="e">
        <f t="shared" si="2"/>
        <v>#REF!</v>
      </c>
      <c r="K43" s="568" t="e">
        <f t="shared" si="2"/>
        <v>#REF!</v>
      </c>
      <c r="L43" s="335" t="e">
        <f t="shared" si="2"/>
        <v>#REF!</v>
      </c>
      <c r="M43" s="189" t="e">
        <f t="shared" si="2"/>
        <v>#REF!</v>
      </c>
      <c r="N43" s="568" t="e">
        <f t="shared" si="2"/>
        <v>#REF!</v>
      </c>
      <c r="O43" s="335" t="e">
        <f t="shared" si="2"/>
        <v>#REF!</v>
      </c>
      <c r="P43" s="189" t="e">
        <f t="shared" si="2"/>
        <v>#REF!</v>
      </c>
      <c r="Q43" s="568" t="e">
        <f t="shared" si="2"/>
        <v>#REF!</v>
      </c>
      <c r="R43" s="335" t="e">
        <f t="shared" si="2"/>
        <v>#REF!</v>
      </c>
      <c r="S43" s="189" t="e">
        <f t="shared" si="2"/>
        <v>#REF!</v>
      </c>
      <c r="T43" s="568" t="e">
        <f t="shared" si="2"/>
        <v>#REF!</v>
      </c>
      <c r="U43" s="335" t="e">
        <f t="shared" si="2"/>
        <v>#REF!</v>
      </c>
      <c r="V43" s="189" t="e">
        <f t="shared" si="2"/>
        <v>#REF!</v>
      </c>
      <c r="W43" s="568" t="e">
        <f t="shared" si="2"/>
        <v>#REF!</v>
      </c>
      <c r="X43" s="335" t="e">
        <f t="shared" si="2"/>
        <v>#REF!</v>
      </c>
      <c r="Y43" s="189" t="e">
        <f t="shared" si="2"/>
        <v>#REF!</v>
      </c>
      <c r="Z43" s="568" t="e">
        <f t="shared" si="2"/>
        <v>#REF!</v>
      </c>
      <c r="AA43" s="335" t="e">
        <f t="shared" si="2"/>
        <v>#REF!</v>
      </c>
      <c r="AB43" s="189" t="e">
        <f t="shared" si="2"/>
        <v>#REF!</v>
      </c>
      <c r="AC43" s="568" t="e">
        <f t="shared" si="2"/>
        <v>#REF!</v>
      </c>
      <c r="AD43" s="335" t="e">
        <f t="shared" si="2"/>
        <v>#REF!</v>
      </c>
      <c r="AE43" s="189" t="e">
        <f t="shared" si="2"/>
        <v>#REF!</v>
      </c>
      <c r="AF43" s="568" t="e">
        <f t="shared" si="2"/>
        <v>#REF!</v>
      </c>
      <c r="AG43" s="335" t="e">
        <f t="shared" si="2"/>
        <v>#REF!</v>
      </c>
      <c r="AH43" s="189" t="e">
        <f t="shared" si="2"/>
        <v>#REF!</v>
      </c>
      <c r="AI43" s="568" t="e">
        <f t="shared" si="2"/>
        <v>#REF!</v>
      </c>
      <c r="AJ43" s="335" t="e">
        <f t="shared" si="2"/>
        <v>#REF!</v>
      </c>
      <c r="AK43" s="189" t="e">
        <f t="shared" si="2"/>
        <v>#REF!</v>
      </c>
      <c r="AL43" s="568" t="e">
        <f t="shared" si="2"/>
        <v>#REF!</v>
      </c>
      <c r="AM43" s="335" t="e">
        <f t="shared" si="2"/>
        <v>#REF!</v>
      </c>
      <c r="AN43" s="46" t="e">
        <f t="shared" ref="AN43:AN47" si="3">SUM(D43:AM43)</f>
        <v>#REF!</v>
      </c>
    </row>
    <row r="44" spans="2:40" ht="20.100000000000001" customHeight="1" thickBot="1" x14ac:dyDescent="0.2">
      <c r="B44" s="1085" t="s">
        <v>876</v>
      </c>
      <c r="C44" s="1086"/>
      <c r="D44" s="183"/>
      <c r="E44" s="180" t="e">
        <f>SUM(D43:F43)</f>
        <v>#REF!</v>
      </c>
      <c r="F44" s="180"/>
      <c r="G44" s="183"/>
      <c r="H44" s="180" t="e">
        <f>SUM(G43:I43)</f>
        <v>#REF!</v>
      </c>
      <c r="I44" s="180"/>
      <c r="J44" s="183"/>
      <c r="K44" s="180" t="e">
        <f>SUM(J43:L43)</f>
        <v>#REF!</v>
      </c>
      <c r="L44" s="180"/>
      <c r="M44" s="183"/>
      <c r="N44" s="180" t="e">
        <f>SUM(M43:O43)</f>
        <v>#REF!</v>
      </c>
      <c r="O44" s="180"/>
      <c r="P44" s="183"/>
      <c r="Q44" s="180" t="e">
        <f>SUM(P43:R43)</f>
        <v>#REF!</v>
      </c>
      <c r="R44" s="180"/>
      <c r="S44" s="183"/>
      <c r="T44" s="180" t="e">
        <f>SUM(S43:U43)</f>
        <v>#REF!</v>
      </c>
      <c r="U44" s="180"/>
      <c r="V44" s="183"/>
      <c r="W44" s="180" t="e">
        <f>SUM(V43:X43)</f>
        <v>#REF!</v>
      </c>
      <c r="X44" s="180"/>
      <c r="Y44" s="183"/>
      <c r="Z44" s="180" t="e">
        <f>SUM(Y43:AA43)</f>
        <v>#REF!</v>
      </c>
      <c r="AA44" s="180"/>
      <c r="AB44" s="183"/>
      <c r="AC44" s="180" t="e">
        <f>SUM(AB43:AD43)</f>
        <v>#REF!</v>
      </c>
      <c r="AD44" s="180"/>
      <c r="AE44" s="183"/>
      <c r="AF44" s="180" t="e">
        <f>SUM(AE43:AG43)</f>
        <v>#REF!</v>
      </c>
      <c r="AG44" s="180"/>
      <c r="AH44" s="183"/>
      <c r="AI44" s="180" t="e">
        <f>SUM(AH43:AJ43)</f>
        <v>#REF!</v>
      </c>
      <c r="AJ44" s="180"/>
      <c r="AK44" s="183"/>
      <c r="AL44" s="180" t="e">
        <f>SUM(AK43:AM43)</f>
        <v>#REF!</v>
      </c>
      <c r="AM44" s="180"/>
      <c r="AN44" s="184" t="e">
        <f t="shared" si="3"/>
        <v>#REF!</v>
      </c>
    </row>
    <row r="45" spans="2:40" ht="20.100000000000001" customHeight="1" thickTop="1" x14ac:dyDescent="0.15">
      <c r="B45" s="1064" t="s">
        <v>170</v>
      </c>
      <c r="C45" s="185" t="s">
        <v>880</v>
      </c>
      <c r="D45" s="186">
        <v>60</v>
      </c>
      <c r="E45" s="187">
        <v>60</v>
      </c>
      <c r="F45" s="187">
        <v>60</v>
      </c>
      <c r="G45" s="186">
        <v>60</v>
      </c>
      <c r="H45" s="187">
        <v>60</v>
      </c>
      <c r="I45" s="187">
        <v>60</v>
      </c>
      <c r="J45" s="186">
        <v>60</v>
      </c>
      <c r="K45" s="187">
        <v>60</v>
      </c>
      <c r="L45" s="187">
        <v>60</v>
      </c>
      <c r="M45" s="186">
        <v>60</v>
      </c>
      <c r="N45" s="187">
        <v>60</v>
      </c>
      <c r="O45" s="187">
        <v>60</v>
      </c>
      <c r="P45" s="186">
        <v>60</v>
      </c>
      <c r="Q45" s="187">
        <v>60</v>
      </c>
      <c r="R45" s="187">
        <v>60</v>
      </c>
      <c r="S45" s="186">
        <v>60</v>
      </c>
      <c r="T45" s="187">
        <v>60</v>
      </c>
      <c r="U45" s="187">
        <v>60</v>
      </c>
      <c r="V45" s="186">
        <v>60</v>
      </c>
      <c r="W45" s="187">
        <v>60</v>
      </c>
      <c r="X45" s="187">
        <v>60</v>
      </c>
      <c r="Y45" s="186">
        <v>60</v>
      </c>
      <c r="Z45" s="187">
        <v>60</v>
      </c>
      <c r="AA45" s="187">
        <v>60</v>
      </c>
      <c r="AB45" s="186">
        <v>60</v>
      </c>
      <c r="AC45" s="187">
        <v>60</v>
      </c>
      <c r="AD45" s="187">
        <v>60</v>
      </c>
      <c r="AE45" s="186">
        <v>60</v>
      </c>
      <c r="AF45" s="187">
        <v>60</v>
      </c>
      <c r="AG45" s="187">
        <v>60</v>
      </c>
      <c r="AH45" s="186">
        <v>60</v>
      </c>
      <c r="AI45" s="187">
        <v>60</v>
      </c>
      <c r="AJ45" s="187">
        <v>60</v>
      </c>
      <c r="AK45" s="186">
        <v>60</v>
      </c>
      <c r="AL45" s="187">
        <v>60</v>
      </c>
      <c r="AM45" s="187">
        <v>60</v>
      </c>
      <c r="AN45" s="188">
        <f t="shared" si="3"/>
        <v>2160</v>
      </c>
    </row>
    <row r="46" spans="2:40" ht="20.100000000000001" customHeight="1" x14ac:dyDescent="0.15">
      <c r="B46" s="1065"/>
      <c r="C46" s="569" t="s">
        <v>881</v>
      </c>
      <c r="D46" s="189">
        <v>50</v>
      </c>
      <c r="E46" s="45">
        <v>50</v>
      </c>
      <c r="F46" s="45">
        <v>50</v>
      </c>
      <c r="G46" s="189">
        <v>50</v>
      </c>
      <c r="H46" s="45">
        <v>50</v>
      </c>
      <c r="I46" s="45">
        <v>50</v>
      </c>
      <c r="J46" s="189">
        <v>50</v>
      </c>
      <c r="K46" s="45">
        <v>50</v>
      </c>
      <c r="L46" s="45">
        <v>50</v>
      </c>
      <c r="M46" s="189">
        <v>50</v>
      </c>
      <c r="N46" s="45">
        <v>50</v>
      </c>
      <c r="O46" s="45">
        <v>50</v>
      </c>
      <c r="P46" s="189">
        <v>50</v>
      </c>
      <c r="Q46" s="45">
        <v>50</v>
      </c>
      <c r="R46" s="45">
        <v>50</v>
      </c>
      <c r="S46" s="189">
        <v>50</v>
      </c>
      <c r="T46" s="45">
        <v>50</v>
      </c>
      <c r="U46" s="45">
        <v>50</v>
      </c>
      <c r="V46" s="189">
        <v>50</v>
      </c>
      <c r="W46" s="45">
        <v>50</v>
      </c>
      <c r="X46" s="45">
        <v>50</v>
      </c>
      <c r="Y46" s="189">
        <v>50</v>
      </c>
      <c r="Z46" s="45">
        <v>50</v>
      </c>
      <c r="AA46" s="45">
        <v>50</v>
      </c>
      <c r="AB46" s="189">
        <v>50</v>
      </c>
      <c r="AC46" s="45">
        <v>50</v>
      </c>
      <c r="AD46" s="45">
        <v>50</v>
      </c>
      <c r="AE46" s="189">
        <v>50</v>
      </c>
      <c r="AF46" s="45">
        <v>50</v>
      </c>
      <c r="AG46" s="45">
        <v>50</v>
      </c>
      <c r="AH46" s="189">
        <v>50</v>
      </c>
      <c r="AI46" s="45">
        <v>50</v>
      </c>
      <c r="AJ46" s="45">
        <v>50</v>
      </c>
      <c r="AK46" s="189">
        <v>50</v>
      </c>
      <c r="AL46" s="45">
        <v>50</v>
      </c>
      <c r="AM46" s="45">
        <v>50</v>
      </c>
      <c r="AN46" s="46">
        <f t="shared" si="3"/>
        <v>1800</v>
      </c>
    </row>
    <row r="47" spans="2:40" ht="20.100000000000001" customHeight="1" x14ac:dyDescent="0.15">
      <c r="B47" s="1065"/>
      <c r="C47" s="569" t="s">
        <v>882</v>
      </c>
      <c r="D47" s="189">
        <v>25</v>
      </c>
      <c r="E47" s="45">
        <v>25</v>
      </c>
      <c r="F47" s="45">
        <v>25</v>
      </c>
      <c r="G47" s="189">
        <v>25</v>
      </c>
      <c r="H47" s="45">
        <v>25</v>
      </c>
      <c r="I47" s="45">
        <v>25</v>
      </c>
      <c r="J47" s="189">
        <v>25</v>
      </c>
      <c r="K47" s="45">
        <v>25</v>
      </c>
      <c r="L47" s="45">
        <v>25</v>
      </c>
      <c r="M47" s="189">
        <v>25</v>
      </c>
      <c r="N47" s="45">
        <v>25</v>
      </c>
      <c r="O47" s="45">
        <v>25</v>
      </c>
      <c r="P47" s="189">
        <v>25</v>
      </c>
      <c r="Q47" s="45">
        <v>25</v>
      </c>
      <c r="R47" s="45">
        <v>25</v>
      </c>
      <c r="S47" s="189">
        <v>25</v>
      </c>
      <c r="T47" s="45">
        <v>25</v>
      </c>
      <c r="U47" s="45">
        <v>25</v>
      </c>
      <c r="V47" s="189">
        <v>25</v>
      </c>
      <c r="W47" s="45">
        <v>25</v>
      </c>
      <c r="X47" s="45">
        <v>25</v>
      </c>
      <c r="Y47" s="189">
        <v>25</v>
      </c>
      <c r="Z47" s="45">
        <v>25</v>
      </c>
      <c r="AA47" s="45">
        <v>25</v>
      </c>
      <c r="AB47" s="189">
        <v>25</v>
      </c>
      <c r="AC47" s="45">
        <v>25</v>
      </c>
      <c r="AD47" s="45">
        <v>25</v>
      </c>
      <c r="AE47" s="189">
        <v>25</v>
      </c>
      <c r="AF47" s="45">
        <v>25</v>
      </c>
      <c r="AG47" s="45">
        <v>25</v>
      </c>
      <c r="AH47" s="189">
        <v>25</v>
      </c>
      <c r="AI47" s="45">
        <v>25</v>
      </c>
      <c r="AJ47" s="45">
        <v>25</v>
      </c>
      <c r="AK47" s="189">
        <v>25</v>
      </c>
      <c r="AL47" s="45">
        <v>25</v>
      </c>
      <c r="AM47" s="45">
        <v>25</v>
      </c>
      <c r="AN47" s="46">
        <f t="shared" si="3"/>
        <v>900</v>
      </c>
    </row>
    <row r="48" spans="2:40" ht="20.100000000000001" customHeight="1" x14ac:dyDescent="0.15">
      <c r="B48" s="1065"/>
      <c r="C48" s="570"/>
      <c r="D48" s="189"/>
      <c r="E48" s="45"/>
      <c r="F48" s="45"/>
      <c r="G48" s="189"/>
      <c r="H48" s="45"/>
      <c r="I48" s="45"/>
      <c r="J48" s="189"/>
      <c r="K48" s="45"/>
      <c r="L48" s="45"/>
      <c r="M48" s="189"/>
      <c r="N48" s="45"/>
      <c r="O48" s="45"/>
      <c r="P48" s="189"/>
      <c r="Q48" s="45"/>
      <c r="R48" s="45"/>
      <c r="S48" s="189"/>
      <c r="T48" s="45"/>
      <c r="U48" s="45"/>
      <c r="V48" s="189"/>
      <c r="W48" s="45"/>
      <c r="X48" s="45"/>
      <c r="Y48" s="189"/>
      <c r="Z48" s="45"/>
      <c r="AA48" s="45"/>
      <c r="AB48" s="189"/>
      <c r="AC48" s="45"/>
      <c r="AD48" s="45"/>
      <c r="AE48" s="189"/>
      <c r="AF48" s="45"/>
      <c r="AG48" s="45"/>
      <c r="AH48" s="189"/>
      <c r="AI48" s="45"/>
      <c r="AJ48" s="45"/>
      <c r="AK48" s="189"/>
      <c r="AL48" s="45"/>
      <c r="AM48" s="45"/>
      <c r="AN48" s="46">
        <f t="shared" ref="AN48:AN51" si="4">SUM(D48:AM48)</f>
        <v>0</v>
      </c>
    </row>
    <row r="49" spans="2:40" ht="20.100000000000001" customHeight="1" thickBot="1" x14ac:dyDescent="0.2">
      <c r="B49" s="1066"/>
      <c r="C49" s="571" t="s">
        <v>173</v>
      </c>
      <c r="D49" s="190">
        <f>SUM(D45:D48)</f>
        <v>135</v>
      </c>
      <c r="E49" s="191">
        <f t="shared" ref="E49:AM49" si="5">SUM(E45:E48)</f>
        <v>135</v>
      </c>
      <c r="F49" s="191">
        <f t="shared" si="5"/>
        <v>135</v>
      </c>
      <c r="G49" s="190">
        <f t="shared" si="5"/>
        <v>135</v>
      </c>
      <c r="H49" s="191">
        <f t="shared" si="5"/>
        <v>135</v>
      </c>
      <c r="I49" s="191">
        <f t="shared" si="5"/>
        <v>135</v>
      </c>
      <c r="J49" s="190">
        <f t="shared" si="5"/>
        <v>135</v>
      </c>
      <c r="K49" s="191">
        <f t="shared" si="5"/>
        <v>135</v>
      </c>
      <c r="L49" s="191">
        <f t="shared" si="5"/>
        <v>135</v>
      </c>
      <c r="M49" s="190">
        <f t="shared" si="5"/>
        <v>135</v>
      </c>
      <c r="N49" s="191">
        <f t="shared" si="5"/>
        <v>135</v>
      </c>
      <c r="O49" s="191">
        <f t="shared" si="5"/>
        <v>135</v>
      </c>
      <c r="P49" s="190">
        <f t="shared" si="5"/>
        <v>135</v>
      </c>
      <c r="Q49" s="191">
        <f t="shared" si="5"/>
        <v>135</v>
      </c>
      <c r="R49" s="191">
        <f t="shared" si="5"/>
        <v>135</v>
      </c>
      <c r="S49" s="190">
        <f t="shared" si="5"/>
        <v>135</v>
      </c>
      <c r="T49" s="191">
        <f t="shared" si="5"/>
        <v>135</v>
      </c>
      <c r="U49" s="191">
        <f t="shared" si="5"/>
        <v>135</v>
      </c>
      <c r="V49" s="190">
        <f t="shared" si="5"/>
        <v>135</v>
      </c>
      <c r="W49" s="191">
        <f t="shared" si="5"/>
        <v>135</v>
      </c>
      <c r="X49" s="191">
        <f t="shared" si="5"/>
        <v>135</v>
      </c>
      <c r="Y49" s="190">
        <f t="shared" si="5"/>
        <v>135</v>
      </c>
      <c r="Z49" s="191">
        <f t="shared" si="5"/>
        <v>135</v>
      </c>
      <c r="AA49" s="191">
        <f t="shared" si="5"/>
        <v>135</v>
      </c>
      <c r="AB49" s="190">
        <f t="shared" si="5"/>
        <v>135</v>
      </c>
      <c r="AC49" s="191">
        <f t="shared" si="5"/>
        <v>135</v>
      </c>
      <c r="AD49" s="191">
        <f t="shared" si="5"/>
        <v>135</v>
      </c>
      <c r="AE49" s="190">
        <f t="shared" si="5"/>
        <v>135</v>
      </c>
      <c r="AF49" s="191">
        <f t="shared" si="5"/>
        <v>135</v>
      </c>
      <c r="AG49" s="191">
        <f t="shared" si="5"/>
        <v>135</v>
      </c>
      <c r="AH49" s="190">
        <f t="shared" si="5"/>
        <v>135</v>
      </c>
      <c r="AI49" s="191">
        <f t="shared" si="5"/>
        <v>135</v>
      </c>
      <c r="AJ49" s="191">
        <f t="shared" si="5"/>
        <v>135</v>
      </c>
      <c r="AK49" s="190">
        <f t="shared" si="5"/>
        <v>135</v>
      </c>
      <c r="AL49" s="191">
        <f t="shared" si="5"/>
        <v>135</v>
      </c>
      <c r="AM49" s="191">
        <f t="shared" si="5"/>
        <v>135</v>
      </c>
      <c r="AN49" s="192">
        <f t="shared" si="4"/>
        <v>4860</v>
      </c>
    </row>
    <row r="50" spans="2:40" ht="20.100000000000001" customHeight="1" thickTop="1" x14ac:dyDescent="0.15">
      <c r="B50" s="1067" t="s">
        <v>883</v>
      </c>
      <c r="C50" s="1068"/>
      <c r="D50" s="194" t="e">
        <f>D49-D43</f>
        <v>#REF!</v>
      </c>
      <c r="E50" s="195" t="e">
        <f t="shared" ref="E50:AM50" si="6">E49-E43</f>
        <v>#REF!</v>
      </c>
      <c r="F50" s="195" t="e">
        <f t="shared" si="6"/>
        <v>#REF!</v>
      </c>
      <c r="G50" s="194" t="e">
        <f t="shared" si="6"/>
        <v>#REF!</v>
      </c>
      <c r="H50" s="195" t="e">
        <f t="shared" si="6"/>
        <v>#REF!</v>
      </c>
      <c r="I50" s="195" t="e">
        <f t="shared" si="6"/>
        <v>#REF!</v>
      </c>
      <c r="J50" s="194" t="e">
        <f t="shared" si="6"/>
        <v>#REF!</v>
      </c>
      <c r="K50" s="195" t="e">
        <f t="shared" si="6"/>
        <v>#REF!</v>
      </c>
      <c r="L50" s="195" t="e">
        <f t="shared" si="6"/>
        <v>#REF!</v>
      </c>
      <c r="M50" s="194" t="e">
        <f t="shared" si="6"/>
        <v>#REF!</v>
      </c>
      <c r="N50" s="195" t="e">
        <f t="shared" si="6"/>
        <v>#REF!</v>
      </c>
      <c r="O50" s="195" t="e">
        <f t="shared" si="6"/>
        <v>#REF!</v>
      </c>
      <c r="P50" s="194" t="e">
        <f t="shared" si="6"/>
        <v>#REF!</v>
      </c>
      <c r="Q50" s="195" t="e">
        <f t="shared" si="6"/>
        <v>#REF!</v>
      </c>
      <c r="R50" s="195" t="e">
        <f t="shared" si="6"/>
        <v>#REF!</v>
      </c>
      <c r="S50" s="194" t="e">
        <f t="shared" si="6"/>
        <v>#REF!</v>
      </c>
      <c r="T50" s="195" t="e">
        <f t="shared" si="6"/>
        <v>#REF!</v>
      </c>
      <c r="U50" s="195" t="e">
        <f t="shared" si="6"/>
        <v>#REF!</v>
      </c>
      <c r="V50" s="194" t="e">
        <f t="shared" si="6"/>
        <v>#REF!</v>
      </c>
      <c r="W50" s="195" t="e">
        <f t="shared" si="6"/>
        <v>#REF!</v>
      </c>
      <c r="X50" s="195" t="e">
        <f t="shared" si="6"/>
        <v>#REF!</v>
      </c>
      <c r="Y50" s="194" t="e">
        <f t="shared" si="6"/>
        <v>#REF!</v>
      </c>
      <c r="Z50" s="195" t="e">
        <f t="shared" si="6"/>
        <v>#REF!</v>
      </c>
      <c r="AA50" s="195" t="e">
        <f t="shared" si="6"/>
        <v>#REF!</v>
      </c>
      <c r="AB50" s="194" t="e">
        <f t="shared" si="6"/>
        <v>#REF!</v>
      </c>
      <c r="AC50" s="195" t="e">
        <f t="shared" si="6"/>
        <v>#REF!</v>
      </c>
      <c r="AD50" s="195" t="e">
        <f t="shared" si="6"/>
        <v>#REF!</v>
      </c>
      <c r="AE50" s="194" t="e">
        <f t="shared" si="6"/>
        <v>#REF!</v>
      </c>
      <c r="AF50" s="195" t="e">
        <f t="shared" si="6"/>
        <v>#REF!</v>
      </c>
      <c r="AG50" s="195" t="e">
        <f t="shared" si="6"/>
        <v>#REF!</v>
      </c>
      <c r="AH50" s="194" t="e">
        <f t="shared" si="6"/>
        <v>#REF!</v>
      </c>
      <c r="AI50" s="196" t="e">
        <f t="shared" si="6"/>
        <v>#REF!</v>
      </c>
      <c r="AJ50" s="195" t="e">
        <f t="shared" si="6"/>
        <v>#REF!</v>
      </c>
      <c r="AK50" s="194" t="e">
        <f t="shared" si="6"/>
        <v>#REF!</v>
      </c>
      <c r="AL50" s="195" t="e">
        <f t="shared" si="6"/>
        <v>#REF!</v>
      </c>
      <c r="AM50" s="195" t="e">
        <f t="shared" si="6"/>
        <v>#REF!</v>
      </c>
      <c r="AN50" s="188" t="e">
        <f t="shared" si="4"/>
        <v>#REF!</v>
      </c>
    </row>
    <row r="51" spans="2:40" ht="20.100000000000001" customHeight="1" thickBot="1" x14ac:dyDescent="0.2">
      <c r="B51" s="1091" t="s">
        <v>884</v>
      </c>
      <c r="C51" s="1092"/>
      <c r="D51" s="572" t="e">
        <f>IF(D50&gt;0,0,-(D50))</f>
        <v>#REF!</v>
      </c>
      <c r="E51" s="572" t="e">
        <f t="shared" ref="E51:AM51" si="7">IF(E50&gt;0,0,-(E50))</f>
        <v>#REF!</v>
      </c>
      <c r="F51" s="572" t="e">
        <f t="shared" si="7"/>
        <v>#REF!</v>
      </c>
      <c r="G51" s="572" t="e">
        <f t="shared" si="7"/>
        <v>#REF!</v>
      </c>
      <c r="H51" s="572" t="e">
        <f t="shared" si="7"/>
        <v>#REF!</v>
      </c>
      <c r="I51" s="572" t="e">
        <f t="shared" si="7"/>
        <v>#REF!</v>
      </c>
      <c r="J51" s="572" t="e">
        <f t="shared" si="7"/>
        <v>#REF!</v>
      </c>
      <c r="K51" s="572" t="e">
        <f t="shared" si="7"/>
        <v>#REF!</v>
      </c>
      <c r="L51" s="572" t="e">
        <f t="shared" si="7"/>
        <v>#REF!</v>
      </c>
      <c r="M51" s="572" t="e">
        <f t="shared" si="7"/>
        <v>#REF!</v>
      </c>
      <c r="N51" s="572" t="e">
        <f t="shared" si="7"/>
        <v>#REF!</v>
      </c>
      <c r="O51" s="572" t="e">
        <f t="shared" si="7"/>
        <v>#REF!</v>
      </c>
      <c r="P51" s="572" t="e">
        <f t="shared" si="7"/>
        <v>#REF!</v>
      </c>
      <c r="Q51" s="572" t="e">
        <f t="shared" si="7"/>
        <v>#REF!</v>
      </c>
      <c r="R51" s="572" t="e">
        <f t="shared" si="7"/>
        <v>#REF!</v>
      </c>
      <c r="S51" s="572" t="e">
        <f t="shared" si="7"/>
        <v>#REF!</v>
      </c>
      <c r="T51" s="572" t="e">
        <f t="shared" si="7"/>
        <v>#REF!</v>
      </c>
      <c r="U51" s="572" t="e">
        <f t="shared" si="7"/>
        <v>#REF!</v>
      </c>
      <c r="V51" s="572" t="e">
        <f t="shared" si="7"/>
        <v>#REF!</v>
      </c>
      <c r="W51" s="572" t="e">
        <f t="shared" si="7"/>
        <v>#REF!</v>
      </c>
      <c r="X51" s="572" t="e">
        <f t="shared" si="7"/>
        <v>#REF!</v>
      </c>
      <c r="Y51" s="572" t="e">
        <f t="shared" si="7"/>
        <v>#REF!</v>
      </c>
      <c r="Z51" s="572" t="e">
        <f t="shared" si="7"/>
        <v>#REF!</v>
      </c>
      <c r="AA51" s="572" t="e">
        <f t="shared" si="7"/>
        <v>#REF!</v>
      </c>
      <c r="AB51" s="572" t="e">
        <f t="shared" si="7"/>
        <v>#REF!</v>
      </c>
      <c r="AC51" s="572" t="e">
        <f t="shared" si="7"/>
        <v>#REF!</v>
      </c>
      <c r="AD51" s="572" t="e">
        <f t="shared" si="7"/>
        <v>#REF!</v>
      </c>
      <c r="AE51" s="572" t="e">
        <f t="shared" si="7"/>
        <v>#REF!</v>
      </c>
      <c r="AF51" s="572" t="e">
        <f t="shared" si="7"/>
        <v>#REF!</v>
      </c>
      <c r="AG51" s="572" t="e">
        <f t="shared" si="7"/>
        <v>#REF!</v>
      </c>
      <c r="AH51" s="572" t="e">
        <f t="shared" si="7"/>
        <v>#REF!</v>
      </c>
      <c r="AI51" s="572" t="e">
        <f t="shared" si="7"/>
        <v>#REF!</v>
      </c>
      <c r="AJ51" s="572" t="e">
        <f t="shared" si="7"/>
        <v>#REF!</v>
      </c>
      <c r="AK51" s="572" t="e">
        <f t="shared" si="7"/>
        <v>#REF!</v>
      </c>
      <c r="AL51" s="572" t="e">
        <f t="shared" si="7"/>
        <v>#REF!</v>
      </c>
      <c r="AM51" s="572" t="e">
        <f t="shared" si="7"/>
        <v>#REF!</v>
      </c>
      <c r="AN51" s="573" t="e">
        <f t="shared" si="4"/>
        <v>#REF!</v>
      </c>
    </row>
  </sheetData>
  <mergeCells count="61">
    <mergeCell ref="B51:C51"/>
    <mergeCell ref="AK41:AM41"/>
    <mergeCell ref="AN41:AN42"/>
    <mergeCell ref="B43:C43"/>
    <mergeCell ref="B44:C44"/>
    <mergeCell ref="B45:B49"/>
    <mergeCell ref="B50:C50"/>
    <mergeCell ref="S41:U41"/>
    <mergeCell ref="V41:X41"/>
    <mergeCell ref="Y41:AA41"/>
    <mergeCell ref="AB41:AD41"/>
    <mergeCell ref="AE41:AG41"/>
    <mergeCell ref="AH41:AJ41"/>
    <mergeCell ref="B41:C42"/>
    <mergeCell ref="D41:F41"/>
    <mergeCell ref="G41:I41"/>
    <mergeCell ref="J41:L41"/>
    <mergeCell ref="M41:O41"/>
    <mergeCell ref="P41:R41"/>
    <mergeCell ref="B30:C30"/>
    <mergeCell ref="B31:C31"/>
    <mergeCell ref="B32:C32"/>
    <mergeCell ref="B33:C33"/>
    <mergeCell ref="B34:C34"/>
    <mergeCell ref="B35:C35"/>
    <mergeCell ref="B29:C29"/>
    <mergeCell ref="B18:C18"/>
    <mergeCell ref="B19:C19"/>
    <mergeCell ref="B20:C20"/>
    <mergeCell ref="B21:C21"/>
    <mergeCell ref="B22:C22"/>
    <mergeCell ref="B23:C23"/>
    <mergeCell ref="B24:C24"/>
    <mergeCell ref="B25:C25"/>
    <mergeCell ref="B26:C26"/>
    <mergeCell ref="B27:C27"/>
    <mergeCell ref="B28:C28"/>
    <mergeCell ref="AN4:AN5"/>
    <mergeCell ref="B6:C8"/>
    <mergeCell ref="B9:C9"/>
    <mergeCell ref="B10:C10"/>
    <mergeCell ref="B11:C11"/>
    <mergeCell ref="S4:U4"/>
    <mergeCell ref="V4:X4"/>
    <mergeCell ref="Y4:AA4"/>
    <mergeCell ref="AB4:AD4"/>
    <mergeCell ref="AE4:AG4"/>
    <mergeCell ref="AH4:AJ4"/>
    <mergeCell ref="B4:C5"/>
    <mergeCell ref="D4:F4"/>
    <mergeCell ref="G4:I4"/>
    <mergeCell ref="J4:L4"/>
    <mergeCell ref="M4:O4"/>
    <mergeCell ref="P4:R4"/>
    <mergeCell ref="B17:C17"/>
    <mergeCell ref="AK4:AM4"/>
    <mergeCell ref="B12:C12"/>
    <mergeCell ref="B13:C13"/>
    <mergeCell ref="B14:C14"/>
    <mergeCell ref="B15:C15"/>
    <mergeCell ref="B16:C16"/>
  </mergeCells>
  <phoneticPr fontId="4"/>
  <pageMargins left="0.78740157480314965" right="0.78740157480314965" top="0.78740157480314965" bottom="0.78740157480314965" header="0.39370078740157483" footer="0.39370078740157483"/>
  <pageSetup paperSize="9" scale="52" orientation="landscape"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P23"/>
  <sheetViews>
    <sheetView zoomScale="75" zoomScaleNormal="75" zoomScaleSheetLayoutView="75" workbookViewId="0"/>
  </sheetViews>
  <sheetFormatPr defaultRowHeight="13.5" x14ac:dyDescent="0.15"/>
  <cols>
    <col min="1" max="1" width="1.625" style="26" customWidth="1"/>
    <col min="2" max="2" width="5" style="26" customWidth="1"/>
    <col min="3" max="3" width="22.5" style="26" bestFit="1" customWidth="1"/>
    <col min="4" max="4" width="30" style="26" bestFit="1" customWidth="1"/>
    <col min="5" max="6" width="6" style="26" bestFit="1" customWidth="1"/>
    <col min="7" max="7" width="17.625" style="26" customWidth="1"/>
    <col min="8" max="8" width="10.625" style="26" customWidth="1"/>
    <col min="9" max="9" width="17.625" style="26" customWidth="1"/>
    <col min="10" max="10" width="10.625" style="26" customWidth="1"/>
    <col min="11" max="11" width="15.125" style="27" bestFit="1" customWidth="1"/>
    <col min="12" max="12" width="17.625" style="26" customWidth="1"/>
    <col min="13" max="13" width="10.625" style="26" customWidth="1"/>
    <col min="14" max="14" width="17.625" style="26" customWidth="1"/>
    <col min="15" max="15" width="10.625" style="26" customWidth="1"/>
    <col min="16" max="16" width="19.75" style="26" bestFit="1" customWidth="1"/>
    <col min="17" max="16384" width="9" style="26"/>
  </cols>
  <sheetData>
    <row r="1" spans="2:16" ht="9.9499999999999993" customHeight="1" x14ac:dyDescent="0.15"/>
    <row r="2" spans="2:16" ht="24.95" customHeight="1" thickBot="1" x14ac:dyDescent="0.2">
      <c r="B2" s="5" t="s">
        <v>182</v>
      </c>
      <c r="C2" s="5"/>
      <c r="D2" s="5"/>
      <c r="E2" s="28"/>
      <c r="F2" s="1105"/>
      <c r="G2" s="1106"/>
      <c r="H2" s="200" t="s">
        <v>162</v>
      </c>
      <c r="I2" s="179" t="s">
        <v>383</v>
      </c>
      <c r="J2" s="179"/>
      <c r="K2" s="200" t="s">
        <v>163</v>
      </c>
      <c r="L2" s="179" t="s">
        <v>306</v>
      </c>
      <c r="M2" s="29"/>
      <c r="P2" s="198"/>
    </row>
    <row r="3" spans="2:16" ht="20.100000000000001" customHeight="1" x14ac:dyDescent="0.15">
      <c r="B3" s="1107" t="s">
        <v>57</v>
      </c>
      <c r="C3" s="1100" t="s">
        <v>34</v>
      </c>
      <c r="D3" s="1100" t="s">
        <v>81</v>
      </c>
      <c r="E3" s="1109" t="s">
        <v>35</v>
      </c>
      <c r="F3" s="1110"/>
      <c r="G3" s="199" t="s">
        <v>36</v>
      </c>
      <c r="H3" s="199" t="s">
        <v>83</v>
      </c>
      <c r="I3" s="199" t="s">
        <v>82</v>
      </c>
      <c r="J3" s="1100" t="s">
        <v>63</v>
      </c>
      <c r="K3" s="30" t="s">
        <v>183</v>
      </c>
      <c r="L3" s="199" t="s">
        <v>37</v>
      </c>
      <c r="M3" s="199" t="s">
        <v>84</v>
      </c>
      <c r="N3" s="199" t="s">
        <v>38</v>
      </c>
      <c r="O3" s="199" t="s">
        <v>39</v>
      </c>
      <c r="P3" s="234" t="s">
        <v>40</v>
      </c>
    </row>
    <row r="4" spans="2:16" ht="20.100000000000001" customHeight="1" x14ac:dyDescent="0.15">
      <c r="B4" s="1108"/>
      <c r="C4" s="1101"/>
      <c r="D4" s="1101"/>
      <c r="E4" s="6" t="s">
        <v>64</v>
      </c>
      <c r="F4" s="6" t="s">
        <v>7</v>
      </c>
      <c r="G4" s="7" t="s">
        <v>184</v>
      </c>
      <c r="H4" s="7" t="s">
        <v>185</v>
      </c>
      <c r="I4" s="7" t="s">
        <v>85</v>
      </c>
      <c r="J4" s="1101"/>
      <c r="K4" s="8" t="s">
        <v>186</v>
      </c>
      <c r="L4" s="7" t="s">
        <v>1108</v>
      </c>
      <c r="M4" s="7" t="s">
        <v>187</v>
      </c>
      <c r="N4" s="7" t="s">
        <v>1109</v>
      </c>
      <c r="O4" s="7" t="s">
        <v>188</v>
      </c>
      <c r="P4" s="235" t="s">
        <v>1110</v>
      </c>
    </row>
    <row r="5" spans="2:16" ht="20.100000000000001" customHeight="1" x14ac:dyDescent="0.15">
      <c r="B5" s="1104" t="s">
        <v>121</v>
      </c>
      <c r="C5" s="723" t="s">
        <v>273</v>
      </c>
      <c r="D5" s="723" t="s">
        <v>293</v>
      </c>
      <c r="E5" s="723">
        <v>50</v>
      </c>
      <c r="F5" s="724" t="s">
        <v>181</v>
      </c>
      <c r="G5" s="723">
        <v>2160000</v>
      </c>
      <c r="H5" s="787">
        <v>0</v>
      </c>
      <c r="I5" s="723">
        <f>G5*(1-H5)</f>
        <v>2160000</v>
      </c>
      <c r="J5" s="723">
        <v>250</v>
      </c>
      <c r="K5" s="788">
        <f>10/250</f>
        <v>0.04</v>
      </c>
      <c r="L5" s="789">
        <f>I5*K5</f>
        <v>86400</v>
      </c>
      <c r="M5" s="790">
        <v>0</v>
      </c>
      <c r="N5" s="789">
        <f t="shared" ref="N5:N9" si="0">L5*M5</f>
        <v>0</v>
      </c>
      <c r="O5" s="789">
        <v>31</v>
      </c>
      <c r="P5" s="791">
        <f>IF(O5="","",(L5-N5)/O5)</f>
        <v>2787.0967741935483</v>
      </c>
    </row>
    <row r="6" spans="2:16" ht="20.100000000000001" customHeight="1" x14ac:dyDescent="0.15">
      <c r="B6" s="1102"/>
      <c r="C6" s="723" t="s">
        <v>274</v>
      </c>
      <c r="D6" s="723" t="s">
        <v>293</v>
      </c>
      <c r="E6" s="723">
        <v>70</v>
      </c>
      <c r="F6" s="724" t="s">
        <v>181</v>
      </c>
      <c r="G6" s="723">
        <v>3024000</v>
      </c>
      <c r="H6" s="787">
        <v>0</v>
      </c>
      <c r="I6" s="723">
        <f t="shared" ref="I6:I8" si="1">G6*(1-H6)</f>
        <v>3024000</v>
      </c>
      <c r="J6" s="723">
        <v>250</v>
      </c>
      <c r="K6" s="788">
        <f>10/250</f>
        <v>0.04</v>
      </c>
      <c r="L6" s="789">
        <f t="shared" ref="L6:L9" si="2">I6*K6</f>
        <v>120960</v>
      </c>
      <c r="M6" s="790">
        <v>0</v>
      </c>
      <c r="N6" s="789">
        <f t="shared" si="0"/>
        <v>0</v>
      </c>
      <c r="O6" s="789">
        <v>31</v>
      </c>
      <c r="P6" s="791">
        <f t="shared" ref="P6:P9" si="3">IF(O6="","",(L6-N6)/O6)</f>
        <v>3901.9354838709678</v>
      </c>
    </row>
    <row r="7" spans="2:16" ht="20.100000000000001" customHeight="1" x14ac:dyDescent="0.15">
      <c r="B7" s="1102"/>
      <c r="C7" s="723" t="s">
        <v>275</v>
      </c>
      <c r="D7" s="785" t="s">
        <v>276</v>
      </c>
      <c r="E7" s="723">
        <v>6</v>
      </c>
      <c r="F7" s="724" t="s">
        <v>181</v>
      </c>
      <c r="G7" s="723">
        <v>600000</v>
      </c>
      <c r="H7" s="787">
        <v>0</v>
      </c>
      <c r="I7" s="723">
        <f t="shared" si="1"/>
        <v>600000</v>
      </c>
      <c r="J7" s="723">
        <v>250</v>
      </c>
      <c r="K7" s="788">
        <f t="shared" ref="K7:K9" si="4">10/250</f>
        <v>0.04</v>
      </c>
      <c r="L7" s="789">
        <f t="shared" si="2"/>
        <v>24000</v>
      </c>
      <c r="M7" s="790">
        <v>0</v>
      </c>
      <c r="N7" s="789">
        <f t="shared" si="0"/>
        <v>0</v>
      </c>
      <c r="O7" s="789">
        <v>5</v>
      </c>
      <c r="P7" s="791">
        <f t="shared" si="3"/>
        <v>4800</v>
      </c>
    </row>
    <row r="8" spans="2:16" ht="20.100000000000001" customHeight="1" x14ac:dyDescent="0.15">
      <c r="B8" s="1102"/>
      <c r="C8" s="723" t="s">
        <v>277</v>
      </c>
      <c r="D8" s="723" t="s">
        <v>1120</v>
      </c>
      <c r="E8" s="786">
        <v>250</v>
      </c>
      <c r="F8" s="724" t="s">
        <v>1121</v>
      </c>
      <c r="G8" s="723">
        <v>6000000</v>
      </c>
      <c r="H8" s="787">
        <v>0.5</v>
      </c>
      <c r="I8" s="723">
        <f t="shared" si="1"/>
        <v>3000000</v>
      </c>
      <c r="J8" s="723">
        <v>250</v>
      </c>
      <c r="K8" s="788">
        <f t="shared" si="4"/>
        <v>0.04</v>
      </c>
      <c r="L8" s="789">
        <f t="shared" si="2"/>
        <v>120000</v>
      </c>
      <c r="M8" s="790">
        <v>0</v>
      </c>
      <c r="N8" s="789">
        <f t="shared" si="0"/>
        <v>0</v>
      </c>
      <c r="O8" s="789">
        <v>7</v>
      </c>
      <c r="P8" s="791">
        <f t="shared" si="3"/>
        <v>17142.857142857141</v>
      </c>
    </row>
    <row r="9" spans="2:16" ht="20.100000000000001" customHeight="1" x14ac:dyDescent="0.15">
      <c r="B9" s="1102"/>
      <c r="C9" s="723" t="s">
        <v>278</v>
      </c>
      <c r="D9" s="723" t="s">
        <v>988</v>
      </c>
      <c r="E9" s="786">
        <v>10</v>
      </c>
      <c r="F9" s="724" t="s">
        <v>989</v>
      </c>
      <c r="G9" s="723">
        <v>300000</v>
      </c>
      <c r="H9" s="787">
        <v>0</v>
      </c>
      <c r="I9" s="723">
        <v>300000</v>
      </c>
      <c r="J9" s="723">
        <v>250</v>
      </c>
      <c r="K9" s="788">
        <f t="shared" si="4"/>
        <v>0.04</v>
      </c>
      <c r="L9" s="789">
        <f t="shared" si="2"/>
        <v>12000</v>
      </c>
      <c r="M9" s="790">
        <v>0</v>
      </c>
      <c r="N9" s="789">
        <f t="shared" si="0"/>
        <v>0</v>
      </c>
      <c r="O9" s="789">
        <v>17</v>
      </c>
      <c r="P9" s="791">
        <f t="shared" si="3"/>
        <v>705.88235294117646</v>
      </c>
    </row>
    <row r="10" spans="2:16" ht="20.100000000000001" customHeight="1" x14ac:dyDescent="0.15">
      <c r="B10" s="1103"/>
      <c r="C10" s="31" t="s">
        <v>41</v>
      </c>
      <c r="D10" s="32"/>
      <c r="E10" s="32"/>
      <c r="F10" s="33"/>
      <c r="G10" s="32">
        <f>SUM(G5:G9)</f>
        <v>12084000</v>
      </c>
      <c r="H10" s="32"/>
      <c r="I10" s="337">
        <f>SUM(I5:I9)</f>
        <v>9084000</v>
      </c>
      <c r="J10" s="337"/>
      <c r="K10" s="339"/>
      <c r="L10" s="337">
        <f>SUM(L5:L9)</f>
        <v>363360</v>
      </c>
      <c r="M10" s="337"/>
      <c r="N10" s="337"/>
      <c r="O10" s="337"/>
      <c r="P10" s="340">
        <f>SUM(P5:P9)</f>
        <v>29337.771753862831</v>
      </c>
    </row>
    <row r="11" spans="2:16" ht="20.100000000000001" customHeight="1" x14ac:dyDescent="0.15">
      <c r="B11" s="1104" t="s">
        <v>122</v>
      </c>
      <c r="C11" s="723" t="s">
        <v>279</v>
      </c>
      <c r="D11" s="723" t="s">
        <v>280</v>
      </c>
      <c r="E11" s="723">
        <v>1</v>
      </c>
      <c r="F11" s="724" t="s">
        <v>43</v>
      </c>
      <c r="G11" s="723">
        <v>248000</v>
      </c>
      <c r="H11" s="787">
        <v>0</v>
      </c>
      <c r="I11" s="723">
        <f>G11*(1-H11)</f>
        <v>248000</v>
      </c>
      <c r="J11" s="723">
        <v>250</v>
      </c>
      <c r="K11" s="788">
        <f>10/250</f>
        <v>0.04</v>
      </c>
      <c r="L11" s="723">
        <f t="shared" ref="L11:L13" si="5">I11*K11</f>
        <v>9920</v>
      </c>
      <c r="M11" s="790">
        <v>0</v>
      </c>
      <c r="N11" s="789">
        <f t="shared" ref="N11:N18" si="6">L11*M11</f>
        <v>0</v>
      </c>
      <c r="O11" s="789">
        <v>5</v>
      </c>
      <c r="P11" s="791">
        <f t="shared" ref="P11" si="7">IF(O11="","",(L11-N11)/O11)</f>
        <v>1984</v>
      </c>
    </row>
    <row r="12" spans="2:16" ht="20.100000000000001" customHeight="1" x14ac:dyDescent="0.15">
      <c r="B12" s="1102"/>
      <c r="C12" s="723" t="s">
        <v>281</v>
      </c>
      <c r="D12" s="723" t="s">
        <v>282</v>
      </c>
      <c r="E12" s="723">
        <v>1</v>
      </c>
      <c r="F12" s="724" t="s">
        <v>43</v>
      </c>
      <c r="G12" s="723">
        <v>920000</v>
      </c>
      <c r="H12" s="787">
        <v>0</v>
      </c>
      <c r="I12" s="723">
        <f t="shared" ref="I12:I13" si="8">G12*(1-H12)</f>
        <v>920000</v>
      </c>
      <c r="J12" s="723">
        <v>250</v>
      </c>
      <c r="K12" s="788">
        <f t="shared" ref="K12:K18" si="9">10/250</f>
        <v>0.04</v>
      </c>
      <c r="L12" s="723">
        <f t="shared" si="5"/>
        <v>36800</v>
      </c>
      <c r="M12" s="790">
        <v>0</v>
      </c>
      <c r="N12" s="789">
        <f t="shared" si="6"/>
        <v>0</v>
      </c>
      <c r="O12" s="789">
        <v>4</v>
      </c>
      <c r="P12" s="791">
        <f t="shared" ref="P12:P13" si="10">IF(O12="","",(L12-N12)/O12)</f>
        <v>9200</v>
      </c>
    </row>
    <row r="13" spans="2:16" ht="20.100000000000001" customHeight="1" x14ac:dyDescent="0.15">
      <c r="B13" s="1102"/>
      <c r="C13" s="785" t="s">
        <v>283</v>
      </c>
      <c r="D13" s="785" t="s">
        <v>284</v>
      </c>
      <c r="E13" s="723">
        <v>1</v>
      </c>
      <c r="F13" s="792" t="s">
        <v>193</v>
      </c>
      <c r="G13" s="723">
        <v>1500000</v>
      </c>
      <c r="H13" s="787">
        <v>0</v>
      </c>
      <c r="I13" s="723">
        <f t="shared" si="8"/>
        <v>1500000</v>
      </c>
      <c r="J13" s="723">
        <v>250</v>
      </c>
      <c r="K13" s="788">
        <f t="shared" si="9"/>
        <v>0.04</v>
      </c>
      <c r="L13" s="723">
        <f t="shared" si="5"/>
        <v>60000</v>
      </c>
      <c r="M13" s="790">
        <v>0</v>
      </c>
      <c r="N13" s="789">
        <f t="shared" si="6"/>
        <v>0</v>
      </c>
      <c r="O13" s="789">
        <v>2</v>
      </c>
      <c r="P13" s="791">
        <f t="shared" si="10"/>
        <v>30000</v>
      </c>
    </row>
    <row r="14" spans="2:16" ht="20.100000000000001" customHeight="1" x14ac:dyDescent="0.15">
      <c r="B14" s="1102"/>
      <c r="C14" s="723" t="s">
        <v>285</v>
      </c>
      <c r="D14" s="723" t="s">
        <v>286</v>
      </c>
      <c r="E14" s="723">
        <v>1</v>
      </c>
      <c r="F14" s="792" t="s">
        <v>65</v>
      </c>
      <c r="G14" s="723">
        <v>1923000</v>
      </c>
      <c r="H14" s="787">
        <v>0</v>
      </c>
      <c r="I14" s="723">
        <f t="shared" ref="I14" si="11">G14*(1-H14)</f>
        <v>1923000</v>
      </c>
      <c r="J14" s="723">
        <v>250</v>
      </c>
      <c r="K14" s="788">
        <f t="shared" si="9"/>
        <v>0.04</v>
      </c>
      <c r="L14" s="723">
        <f t="shared" ref="L14" si="12">I14*K14</f>
        <v>76920</v>
      </c>
      <c r="M14" s="790">
        <v>0</v>
      </c>
      <c r="N14" s="789">
        <f t="shared" si="6"/>
        <v>0</v>
      </c>
      <c r="O14" s="789">
        <v>4</v>
      </c>
      <c r="P14" s="791">
        <f t="shared" ref="P14" si="13">IF(O14="","",(L14-N14)/O14)</f>
        <v>19230</v>
      </c>
    </row>
    <row r="15" spans="2:16" ht="20.100000000000001" customHeight="1" x14ac:dyDescent="0.15">
      <c r="B15" s="1102"/>
      <c r="C15" s="723" t="s">
        <v>294</v>
      </c>
      <c r="D15" s="723" t="s">
        <v>296</v>
      </c>
      <c r="E15" s="723">
        <v>1</v>
      </c>
      <c r="F15" s="724" t="s">
        <v>295</v>
      </c>
      <c r="G15" s="723">
        <v>249900</v>
      </c>
      <c r="H15" s="787">
        <v>0</v>
      </c>
      <c r="I15" s="723">
        <f t="shared" ref="I15" si="14">G15*(1-H15)</f>
        <v>249900</v>
      </c>
      <c r="J15" s="723">
        <v>250</v>
      </c>
      <c r="K15" s="788">
        <f t="shared" si="9"/>
        <v>0.04</v>
      </c>
      <c r="L15" s="723">
        <f t="shared" ref="L15" si="15">I15*K15</f>
        <v>9996</v>
      </c>
      <c r="M15" s="790">
        <v>0</v>
      </c>
      <c r="N15" s="789">
        <f t="shared" si="6"/>
        <v>0</v>
      </c>
      <c r="O15" s="789">
        <v>7</v>
      </c>
      <c r="P15" s="791">
        <f t="shared" ref="P15" si="16">IF(O15="","",(L15-N15)/O15)</f>
        <v>1428</v>
      </c>
    </row>
    <row r="16" spans="2:16" ht="20.100000000000001" customHeight="1" x14ac:dyDescent="0.15">
      <c r="B16" s="1102"/>
      <c r="C16" s="723" t="s">
        <v>319</v>
      </c>
      <c r="D16" s="723" t="s">
        <v>320</v>
      </c>
      <c r="E16" s="723">
        <v>1</v>
      </c>
      <c r="F16" s="724" t="s">
        <v>321</v>
      </c>
      <c r="G16" s="723">
        <v>241500</v>
      </c>
      <c r="H16" s="787">
        <v>0</v>
      </c>
      <c r="I16" s="723">
        <f t="shared" ref="I16" si="17">G16*(1-H16)</f>
        <v>241500</v>
      </c>
      <c r="J16" s="723">
        <v>250</v>
      </c>
      <c r="K16" s="788">
        <f t="shared" si="9"/>
        <v>0.04</v>
      </c>
      <c r="L16" s="723">
        <f t="shared" ref="L16" si="18">I16*K16</f>
        <v>9660</v>
      </c>
      <c r="M16" s="790">
        <v>0</v>
      </c>
      <c r="N16" s="789">
        <f t="shared" si="6"/>
        <v>0</v>
      </c>
      <c r="O16" s="789">
        <v>7</v>
      </c>
      <c r="P16" s="791">
        <f t="shared" ref="P16" si="19">IF(O16="","",(L16-N16)/O16)</f>
        <v>1380</v>
      </c>
    </row>
    <row r="17" spans="2:16" ht="20.100000000000001" customHeight="1" x14ac:dyDescent="0.15">
      <c r="B17" s="1102"/>
      <c r="C17" s="723" t="s">
        <v>340</v>
      </c>
      <c r="D17" s="723" t="s">
        <v>341</v>
      </c>
      <c r="E17" s="723">
        <v>1</v>
      </c>
      <c r="F17" s="724" t="s">
        <v>65</v>
      </c>
      <c r="G17" s="723">
        <v>225750</v>
      </c>
      <c r="H17" s="787">
        <v>0</v>
      </c>
      <c r="I17" s="723">
        <f t="shared" ref="I17" si="20">G17*(1-H17)</f>
        <v>225750</v>
      </c>
      <c r="J17" s="723">
        <v>250</v>
      </c>
      <c r="K17" s="788">
        <f t="shared" si="9"/>
        <v>0.04</v>
      </c>
      <c r="L17" s="723">
        <f t="shared" ref="L17" si="21">I17*K17</f>
        <v>9030</v>
      </c>
      <c r="M17" s="790">
        <v>0</v>
      </c>
      <c r="N17" s="789">
        <f t="shared" si="6"/>
        <v>0</v>
      </c>
      <c r="O17" s="789">
        <v>7</v>
      </c>
      <c r="P17" s="791">
        <f t="shared" ref="P17" si="22">IF(O17="","",(L17-N17)/O17)</f>
        <v>1290</v>
      </c>
    </row>
    <row r="18" spans="2:16" ht="20.100000000000001" customHeight="1" x14ac:dyDescent="0.15">
      <c r="B18" s="1102"/>
      <c r="C18" s="723" t="s">
        <v>1065</v>
      </c>
      <c r="D18" s="723" t="s">
        <v>1066</v>
      </c>
      <c r="E18" s="723">
        <v>1</v>
      </c>
      <c r="F18" s="724" t="s">
        <v>1067</v>
      </c>
      <c r="G18" s="723">
        <v>1500000</v>
      </c>
      <c r="H18" s="787">
        <v>0</v>
      </c>
      <c r="I18" s="723">
        <f t="shared" ref="I18" si="23">G18*(1-H18)</f>
        <v>1500000</v>
      </c>
      <c r="J18" s="723">
        <v>250</v>
      </c>
      <c r="K18" s="788">
        <f t="shared" si="9"/>
        <v>0.04</v>
      </c>
      <c r="L18" s="723">
        <f t="shared" ref="L18" si="24">I18*K18</f>
        <v>60000</v>
      </c>
      <c r="M18" s="790">
        <v>0</v>
      </c>
      <c r="N18" s="789">
        <f t="shared" si="6"/>
        <v>0</v>
      </c>
      <c r="O18" s="789">
        <v>7</v>
      </c>
      <c r="P18" s="791">
        <f t="shared" ref="P18" si="25">IF(O18="","",(L18-N18)/O18)</f>
        <v>8571.4285714285706</v>
      </c>
    </row>
    <row r="19" spans="2:16" ht="20.100000000000001" customHeight="1" x14ac:dyDescent="0.15">
      <c r="B19" s="1103"/>
      <c r="C19" s="203" t="s">
        <v>42</v>
      </c>
      <c r="D19" s="203"/>
      <c r="E19" s="203"/>
      <c r="F19" s="204"/>
      <c r="G19" s="203">
        <f>SUM(G11:G18)</f>
        <v>6808150</v>
      </c>
      <c r="H19" s="203"/>
      <c r="I19" s="203">
        <f>SUM(I11:I18)</f>
        <v>6808150</v>
      </c>
      <c r="J19" s="203"/>
      <c r="K19" s="205"/>
      <c r="L19" s="203">
        <f>SUM(L11:L18)</f>
        <v>272326</v>
      </c>
      <c r="M19" s="32"/>
      <c r="N19" s="32"/>
      <c r="O19" s="32"/>
      <c r="P19" s="236">
        <f>SUM(P11:P18)</f>
        <v>73083.428571428565</v>
      </c>
    </row>
    <row r="20" spans="2:16" ht="20.100000000000001" customHeight="1" x14ac:dyDescent="0.15">
      <c r="B20" s="1102"/>
      <c r="C20" s="214" t="s">
        <v>386</v>
      </c>
      <c r="D20" s="201" t="s">
        <v>385</v>
      </c>
      <c r="E20" s="201">
        <v>10</v>
      </c>
      <c r="F20" s="201" t="s">
        <v>374</v>
      </c>
      <c r="G20" s="201">
        <v>1007000</v>
      </c>
      <c r="H20" s="206">
        <v>0</v>
      </c>
      <c r="I20" s="201">
        <f t="shared" ref="I20" si="26">G20*(1-H20)</f>
        <v>1007000</v>
      </c>
      <c r="J20" s="201"/>
      <c r="K20" s="202">
        <v>1</v>
      </c>
      <c r="L20" s="201">
        <f t="shared" ref="L20" si="27">I20*K20</f>
        <v>1007000</v>
      </c>
      <c r="M20" s="338">
        <v>0.05</v>
      </c>
      <c r="N20" s="25">
        <f t="shared" ref="N20" si="28">L20*M20</f>
        <v>50350</v>
      </c>
      <c r="O20" s="214">
        <v>30</v>
      </c>
      <c r="P20" s="98">
        <f t="shared" ref="P20" si="29">IF(O20="","",(L20-N20)/O20)</f>
        <v>31888.333333333332</v>
      </c>
    </row>
    <row r="21" spans="2:16" ht="20.100000000000001" customHeight="1" x14ac:dyDescent="0.15">
      <c r="B21" s="1103"/>
      <c r="C21" s="35" t="s">
        <v>42</v>
      </c>
      <c r="D21" s="32"/>
      <c r="E21" s="32"/>
      <c r="F21" s="33"/>
      <c r="G21" s="32">
        <f>SUM(G20:G20)</f>
        <v>1007000</v>
      </c>
      <c r="H21" s="32"/>
      <c r="I21" s="32">
        <f>SUM(I20:I20)</f>
        <v>1007000</v>
      </c>
      <c r="J21" s="32"/>
      <c r="K21" s="34"/>
      <c r="L21" s="32">
        <f>SUM(L20:L20)</f>
        <v>1007000</v>
      </c>
      <c r="M21" s="32"/>
      <c r="N21" s="32"/>
      <c r="O21" s="32"/>
      <c r="P21" s="236">
        <f>SUM(P20:P20)</f>
        <v>31888.333333333332</v>
      </c>
    </row>
    <row r="22" spans="2:16" ht="20.100000000000001" customHeight="1" thickBot="1" x14ac:dyDescent="0.2">
      <c r="B22" s="36"/>
      <c r="C22" s="37" t="s">
        <v>189</v>
      </c>
      <c r="D22" s="38"/>
      <c r="E22" s="38"/>
      <c r="F22" s="39"/>
      <c r="G22" s="38">
        <f>G10+G19+G21</f>
        <v>19899150</v>
      </c>
      <c r="H22" s="38"/>
      <c r="I22" s="38">
        <f>I10+I19+I21</f>
        <v>16899150</v>
      </c>
      <c r="J22" s="38"/>
      <c r="K22" s="40"/>
      <c r="L22" s="38">
        <f>L10+L19+L21</f>
        <v>1642686</v>
      </c>
      <c r="M22" s="38"/>
      <c r="N22" s="38"/>
      <c r="O22" s="38"/>
      <c r="P22" s="237">
        <f>P10+P19+P21</f>
        <v>134309.53365862474</v>
      </c>
    </row>
    <row r="23" spans="2:16" ht="11.25" customHeight="1" x14ac:dyDescent="0.15"/>
  </sheetData>
  <mergeCells count="9">
    <mergeCell ref="J3:J4"/>
    <mergeCell ref="B20:B21"/>
    <mergeCell ref="B11:B19"/>
    <mergeCell ref="B5:B10"/>
    <mergeCell ref="F2:G2"/>
    <mergeCell ref="B3:B4"/>
    <mergeCell ref="C3:C4"/>
    <mergeCell ref="D3:D4"/>
    <mergeCell ref="E3:F3"/>
  </mergeCells>
  <phoneticPr fontId="4"/>
  <pageMargins left="0.78740157480314965" right="0.78740157480314965" top="0.78740157480314965" bottom="0.78740157480314965" header="0.39370078740157483" footer="0.39370078740157483"/>
  <pageSetup paperSize="9" scale="59" orientation="landscape"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9"/>
  <sheetViews>
    <sheetView view="pageBreakPreview" zoomScale="80" zoomScaleNormal="75" zoomScaleSheetLayoutView="80" workbookViewId="0">
      <selection activeCell="F23" sqref="F23"/>
    </sheetView>
  </sheetViews>
  <sheetFormatPr defaultColWidth="10.875" defaultRowHeight="13.5" x14ac:dyDescent="0.15"/>
  <cols>
    <col min="1" max="1" width="1.625" style="69" customWidth="1"/>
    <col min="2" max="2" width="5.875" style="69" customWidth="1"/>
    <col min="3" max="3" width="10.625" style="69" customWidth="1"/>
    <col min="4" max="4" width="12.375" style="69" customWidth="1"/>
    <col min="5" max="5" width="14.625" style="69" customWidth="1"/>
    <col min="6" max="7" width="15.875" style="69" customWidth="1"/>
    <col min="8" max="8" width="10.875" style="69"/>
    <col min="9" max="9" width="11.375" style="69" bestFit="1" customWidth="1"/>
    <col min="10" max="10" width="13.375" style="69" customWidth="1"/>
    <col min="11" max="11" width="7.125" style="69" customWidth="1"/>
    <col min="12" max="12" width="15.375" style="69" customWidth="1"/>
    <col min="13" max="13" width="9.375" style="69" bestFit="1" customWidth="1"/>
    <col min="14" max="14" width="10.875" style="69"/>
    <col min="15" max="15" width="7.25" style="69" customWidth="1"/>
    <col min="16" max="16" width="9.625" style="69" customWidth="1"/>
    <col min="17" max="17" width="10.875" style="69" customWidth="1"/>
    <col min="18" max="18" width="7.5" style="69" customWidth="1"/>
    <col min="19" max="19" width="3.75" style="69" customWidth="1"/>
    <col min="20" max="16384" width="10.875" style="69"/>
  </cols>
  <sheetData>
    <row r="1" spans="2:19" s="70" customFormat="1" ht="9.9499999999999993" customHeight="1" x14ac:dyDescent="0.15">
      <c r="B1" s="69"/>
      <c r="C1" s="69"/>
      <c r="D1" s="69"/>
      <c r="E1" s="69"/>
      <c r="F1" s="69"/>
      <c r="G1" s="69"/>
      <c r="H1" s="69"/>
      <c r="I1" s="69"/>
      <c r="J1" s="69"/>
      <c r="K1" s="69"/>
      <c r="L1" s="69"/>
      <c r="M1" s="69"/>
      <c r="N1" s="69"/>
      <c r="O1" s="69"/>
      <c r="P1" s="69"/>
      <c r="Q1" s="69"/>
      <c r="R1" s="69"/>
      <c r="S1" s="69"/>
    </row>
    <row r="2" spans="2:19" s="70" customFormat="1" ht="24.95" customHeight="1" thickBot="1" x14ac:dyDescent="0.2">
      <c r="B2" s="3" t="s">
        <v>1029</v>
      </c>
      <c r="H2" s="71" t="s">
        <v>162</v>
      </c>
      <c r="I2" s="3" t="s">
        <v>357</v>
      </c>
      <c r="K2" s="71" t="s">
        <v>163</v>
      </c>
      <c r="L2" s="3" t="s">
        <v>219</v>
      </c>
      <c r="N2" s="69"/>
      <c r="O2" s="69"/>
      <c r="Q2" s="4"/>
      <c r="R2" s="4"/>
    </row>
    <row r="3" spans="2:19" s="70" customFormat="1" ht="18" customHeight="1" x14ac:dyDescent="0.15">
      <c r="B3" s="1141" t="s">
        <v>17</v>
      </c>
      <c r="C3" s="1142"/>
      <c r="D3" s="1142"/>
      <c r="E3" s="1143"/>
      <c r="F3" s="416" t="s">
        <v>18</v>
      </c>
      <c r="G3" s="417"/>
      <c r="H3" s="394" t="s">
        <v>19</v>
      </c>
      <c r="I3" s="395"/>
      <c r="J3" s="395"/>
      <c r="K3" s="1144" t="s">
        <v>633</v>
      </c>
      <c r="L3" s="1145"/>
      <c r="M3" s="1145"/>
      <c r="N3" s="1145"/>
      <c r="O3" s="1145"/>
      <c r="P3" s="1145"/>
      <c r="Q3" s="1145"/>
      <c r="R3" s="1145"/>
      <c r="S3" s="1146"/>
    </row>
    <row r="4" spans="2:19" s="70" customFormat="1" ht="18" customHeight="1" x14ac:dyDescent="0.15">
      <c r="B4" s="1147" t="s">
        <v>20</v>
      </c>
      <c r="C4" s="1148"/>
      <c r="D4" s="448" t="s">
        <v>131</v>
      </c>
      <c r="E4" s="149"/>
      <c r="F4" s="399">
        <f>R11</f>
        <v>476000</v>
      </c>
      <c r="G4" s="448" t="s">
        <v>123</v>
      </c>
      <c r="H4" s="440"/>
      <c r="I4" s="440"/>
      <c r="J4" s="440"/>
      <c r="K4" s="397" t="s">
        <v>190</v>
      </c>
      <c r="L4" s="398" t="s">
        <v>587</v>
      </c>
      <c r="M4" s="447" t="s">
        <v>21</v>
      </c>
      <c r="N4" s="447" t="s">
        <v>20</v>
      </c>
      <c r="O4" s="398" t="s">
        <v>190</v>
      </c>
      <c r="P4" s="398" t="s">
        <v>587</v>
      </c>
      <c r="Q4" s="447" t="s">
        <v>21</v>
      </c>
      <c r="R4" s="1149" t="s">
        <v>20</v>
      </c>
      <c r="S4" s="1150"/>
    </row>
    <row r="5" spans="2:19" s="70" customFormat="1" ht="18" customHeight="1" x14ac:dyDescent="0.15">
      <c r="B5" s="1147"/>
      <c r="C5" s="1148"/>
      <c r="D5" s="448" t="s">
        <v>58</v>
      </c>
      <c r="E5" s="149"/>
      <c r="F5" s="399"/>
      <c r="G5" s="123" t="s">
        <v>124</v>
      </c>
      <c r="H5" s="134"/>
      <c r="I5" s="134"/>
      <c r="J5" s="134"/>
      <c r="K5" s="400">
        <v>10</v>
      </c>
      <c r="L5" s="399">
        <v>2800</v>
      </c>
      <c r="M5" s="399">
        <v>170</v>
      </c>
      <c r="N5" s="399">
        <f>L5*M5</f>
        <v>476000</v>
      </c>
      <c r="O5" s="399"/>
      <c r="P5" s="399"/>
      <c r="Q5" s="399"/>
      <c r="R5" s="1117">
        <f>P5*Q5</f>
        <v>0</v>
      </c>
      <c r="S5" s="1118"/>
    </row>
    <row r="6" spans="2:19" s="70" customFormat="1" ht="18" customHeight="1" x14ac:dyDescent="0.15">
      <c r="B6" s="1111" t="s">
        <v>134</v>
      </c>
      <c r="C6" s="1114" t="s">
        <v>213</v>
      </c>
      <c r="D6" s="399" t="s">
        <v>45</v>
      </c>
      <c r="E6" s="144"/>
      <c r="F6" s="399">
        <f>+P13</f>
        <v>0</v>
      </c>
      <c r="G6" s="123" t="s">
        <v>671</v>
      </c>
      <c r="H6" s="134"/>
      <c r="I6" s="134"/>
      <c r="J6" s="134"/>
      <c r="K6" s="148"/>
      <c r="L6" s="145"/>
      <c r="M6" s="399"/>
      <c r="N6" s="399">
        <f>L6*M6</f>
        <v>0</v>
      </c>
      <c r="O6" s="399"/>
      <c r="P6" s="399"/>
      <c r="Q6" s="399"/>
      <c r="R6" s="1117">
        <f t="shared" ref="R6:R9" si="0">P6*Q6</f>
        <v>0</v>
      </c>
      <c r="S6" s="1118"/>
    </row>
    <row r="7" spans="2:19" s="70" customFormat="1" ht="18" customHeight="1" x14ac:dyDescent="0.15">
      <c r="B7" s="1112"/>
      <c r="C7" s="1115"/>
      <c r="D7" s="399" t="s">
        <v>46</v>
      </c>
      <c r="E7" s="144"/>
      <c r="F7" s="399">
        <f>P22</f>
        <v>59822</v>
      </c>
      <c r="G7" s="448" t="s">
        <v>672</v>
      </c>
      <c r="H7" s="440"/>
      <c r="I7" s="440"/>
      <c r="J7" s="441"/>
      <c r="K7" s="146"/>
      <c r="L7" s="147"/>
      <c r="M7" s="399"/>
      <c r="N7" s="399">
        <f t="shared" ref="N7:N11" si="1">L7*M7</f>
        <v>0</v>
      </c>
      <c r="O7" s="399"/>
      <c r="P7" s="399"/>
      <c r="Q7" s="399"/>
      <c r="R7" s="1117">
        <f t="shared" si="0"/>
        <v>0</v>
      </c>
      <c r="S7" s="1118"/>
    </row>
    <row r="8" spans="2:19" s="70" customFormat="1" ht="18" customHeight="1" x14ac:dyDescent="0.15">
      <c r="B8" s="1112"/>
      <c r="C8" s="1115"/>
      <c r="D8" s="399" t="s">
        <v>47</v>
      </c>
      <c r="E8" s="144"/>
      <c r="F8" s="399">
        <f>P28</f>
        <v>46407.704000000005</v>
      </c>
      <c r="G8" s="123" t="s">
        <v>673</v>
      </c>
      <c r="H8" s="134"/>
      <c r="I8" s="134"/>
      <c r="J8" s="150"/>
      <c r="K8" s="144"/>
      <c r="L8" s="399"/>
      <c r="M8" s="399"/>
      <c r="N8" s="399">
        <f t="shared" si="1"/>
        <v>0</v>
      </c>
      <c r="O8" s="399"/>
      <c r="P8" s="399"/>
      <c r="Q8" s="399"/>
      <c r="R8" s="1117">
        <f t="shared" si="0"/>
        <v>0</v>
      </c>
      <c r="S8" s="1118"/>
    </row>
    <row r="9" spans="2:19" s="70" customFormat="1" ht="18" customHeight="1" x14ac:dyDescent="0.15">
      <c r="B9" s="1112"/>
      <c r="C9" s="1115"/>
      <c r="D9" s="399" t="s">
        <v>59</v>
      </c>
      <c r="E9" s="144"/>
      <c r="F9" s="399">
        <f>P37</f>
        <v>6939.7160000000003</v>
      </c>
      <c r="G9" s="123" t="s">
        <v>674</v>
      </c>
      <c r="H9" s="134"/>
      <c r="I9" s="134"/>
      <c r="J9" s="150"/>
      <c r="K9" s="144"/>
      <c r="L9" s="399"/>
      <c r="M9" s="399"/>
      <c r="N9" s="399">
        <f t="shared" si="1"/>
        <v>0</v>
      </c>
      <c r="O9" s="399"/>
      <c r="P9" s="399"/>
      <c r="Q9" s="399"/>
      <c r="R9" s="1117">
        <f t="shared" si="0"/>
        <v>0</v>
      </c>
      <c r="S9" s="1118"/>
    </row>
    <row r="10" spans="2:19" s="70" customFormat="1" ht="18" customHeight="1" x14ac:dyDescent="0.15">
      <c r="B10" s="1112"/>
      <c r="C10" s="1115"/>
      <c r="D10" s="399" t="s">
        <v>48</v>
      </c>
      <c r="E10" s="144"/>
      <c r="F10" s="399">
        <f>'８-1　極早生算出基礎'!$V$11</f>
        <v>0</v>
      </c>
      <c r="G10" s="1131" t="s">
        <v>675</v>
      </c>
      <c r="H10" s="1132"/>
      <c r="I10" s="1132"/>
      <c r="J10" s="1118"/>
      <c r="K10" s="144"/>
      <c r="L10" s="399"/>
      <c r="M10" s="399"/>
      <c r="N10" s="399">
        <f t="shared" si="1"/>
        <v>0</v>
      </c>
      <c r="O10" s="399"/>
      <c r="P10" s="399"/>
      <c r="Q10" s="399"/>
      <c r="R10" s="1117"/>
      <c r="S10" s="1118"/>
    </row>
    <row r="11" spans="2:19" s="70" customFormat="1" ht="18" customHeight="1" thickBot="1" x14ac:dyDescent="0.2">
      <c r="B11" s="1112"/>
      <c r="C11" s="1115"/>
      <c r="D11" s="399" t="s">
        <v>4</v>
      </c>
      <c r="E11" s="144"/>
      <c r="F11" s="399">
        <f>'８-1　極早生算出基礎'!$V$34</f>
        <v>1306.6285714285714</v>
      </c>
      <c r="G11" s="1131" t="s">
        <v>675</v>
      </c>
      <c r="H11" s="1132"/>
      <c r="I11" s="1132"/>
      <c r="J11" s="1118"/>
      <c r="K11" s="83"/>
      <c r="L11" s="72"/>
      <c r="M11" s="72"/>
      <c r="N11" s="401">
        <f t="shared" si="1"/>
        <v>0</v>
      </c>
      <c r="O11" s="73" t="s">
        <v>22</v>
      </c>
      <c r="P11" s="74">
        <f>SUM(L5:L11,P5:Q10)</f>
        <v>2800</v>
      </c>
      <c r="Q11" s="75">
        <f>R11/P11</f>
        <v>170</v>
      </c>
      <c r="R11" s="1133">
        <f>SUM(N5:N11,R5:S10)</f>
        <v>476000</v>
      </c>
      <c r="S11" s="1134"/>
    </row>
    <row r="12" spans="2:19" s="70" customFormat="1" ht="18" customHeight="1" thickTop="1" x14ac:dyDescent="0.15">
      <c r="B12" s="1112"/>
      <c r="C12" s="1115"/>
      <c r="D12" s="399" t="s">
        <v>5</v>
      </c>
      <c r="E12" s="144"/>
      <c r="F12" s="399"/>
      <c r="G12" s="123" t="s">
        <v>124</v>
      </c>
      <c r="H12" s="134"/>
      <c r="I12" s="134"/>
      <c r="J12" s="150"/>
      <c r="K12" s="1135" t="s">
        <v>135</v>
      </c>
      <c r="L12" s="143" t="s">
        <v>100</v>
      </c>
      <c r="M12" s="445" t="s">
        <v>7</v>
      </c>
      <c r="N12" s="209" t="s">
        <v>676</v>
      </c>
      <c r="O12" s="444" t="s">
        <v>21</v>
      </c>
      <c r="P12" s="444" t="s">
        <v>24</v>
      </c>
      <c r="Q12" s="1138" t="s">
        <v>25</v>
      </c>
      <c r="R12" s="1139"/>
      <c r="S12" s="1140"/>
    </row>
    <row r="13" spans="2:19" s="70" customFormat="1" ht="18" customHeight="1" x14ac:dyDescent="0.15">
      <c r="B13" s="1112"/>
      <c r="C13" s="1115"/>
      <c r="D13" s="1119" t="s">
        <v>49</v>
      </c>
      <c r="E13" s="402" t="s">
        <v>121</v>
      </c>
      <c r="F13" s="399">
        <f>'６　固定資本装備と減価償却費'!$L$10*H13</f>
        <v>3633.6</v>
      </c>
      <c r="G13" s="123" t="s">
        <v>677</v>
      </c>
      <c r="H13" s="131">
        <v>0.01</v>
      </c>
      <c r="I13" s="1151" t="s">
        <v>126</v>
      </c>
      <c r="J13" s="1152"/>
      <c r="K13" s="1136"/>
      <c r="L13" s="442"/>
      <c r="M13" s="208" t="s">
        <v>195</v>
      </c>
      <c r="N13" s="94"/>
      <c r="O13" s="94"/>
      <c r="P13" s="94">
        <f>N13*O13</f>
        <v>0</v>
      </c>
      <c r="Q13" s="1153"/>
      <c r="R13" s="1154"/>
      <c r="S13" s="1155"/>
    </row>
    <row r="14" spans="2:19" s="70" customFormat="1" ht="18" customHeight="1" x14ac:dyDescent="0.15">
      <c r="B14" s="1112"/>
      <c r="C14" s="1115"/>
      <c r="D14" s="1121"/>
      <c r="E14" s="402" t="s">
        <v>122</v>
      </c>
      <c r="F14" s="399">
        <f>'６　固定資本装備と減価償却費'!$L$19*H14</f>
        <v>13616.300000000001</v>
      </c>
      <c r="G14" s="123" t="s">
        <v>677</v>
      </c>
      <c r="H14" s="131">
        <v>0.05</v>
      </c>
      <c r="I14" s="1151" t="s">
        <v>126</v>
      </c>
      <c r="J14" s="1152"/>
      <c r="K14" s="1136"/>
      <c r="L14" s="434"/>
      <c r="M14" s="142"/>
      <c r="N14" s="94"/>
      <c r="O14" s="94"/>
      <c r="P14" s="94">
        <f>N14*O14</f>
        <v>0</v>
      </c>
      <c r="Q14" s="1153"/>
      <c r="R14" s="1154"/>
      <c r="S14" s="1155"/>
    </row>
    <row r="15" spans="2:19" s="70" customFormat="1" ht="18" customHeight="1" thickBot="1" x14ac:dyDescent="0.2">
      <c r="B15" s="1112"/>
      <c r="C15" s="1115"/>
      <c r="D15" s="1119" t="s">
        <v>60</v>
      </c>
      <c r="E15" s="402" t="s">
        <v>121</v>
      </c>
      <c r="F15" s="399">
        <f>'６　固定資本装備と減価償却費'!$P$10</f>
        <v>29337.771753862831</v>
      </c>
      <c r="G15" s="123" t="s">
        <v>126</v>
      </c>
      <c r="H15" s="129"/>
      <c r="I15" s="129"/>
      <c r="J15" s="130"/>
      <c r="K15" s="1136"/>
      <c r="L15" s="79" t="s">
        <v>26</v>
      </c>
      <c r="M15" s="78"/>
      <c r="N15" s="79"/>
      <c r="O15" s="79"/>
      <c r="P15" s="79">
        <f>SUM(P10:P14)</f>
        <v>2800</v>
      </c>
      <c r="Q15" s="1122"/>
      <c r="R15" s="1123"/>
      <c r="S15" s="1124"/>
    </row>
    <row r="16" spans="2:19" s="70" customFormat="1" ht="18" customHeight="1" thickTop="1" x14ac:dyDescent="0.15">
      <c r="B16" s="1112"/>
      <c r="C16" s="1115"/>
      <c r="D16" s="1120"/>
      <c r="E16" s="402" t="s">
        <v>122</v>
      </c>
      <c r="F16" s="399">
        <f>'６　固定資本装備と減価償却費'!$P$19</f>
        <v>73083.428571428565</v>
      </c>
      <c r="G16" s="123" t="s">
        <v>126</v>
      </c>
      <c r="H16" s="129"/>
      <c r="I16" s="129"/>
      <c r="J16" s="130"/>
      <c r="K16" s="1136"/>
      <c r="L16" s="139" t="s">
        <v>678</v>
      </c>
      <c r="M16" s="140"/>
      <c r="N16" s="210" t="s">
        <v>676</v>
      </c>
      <c r="O16" s="438" t="s">
        <v>21</v>
      </c>
      <c r="P16" s="141" t="s">
        <v>24</v>
      </c>
      <c r="Q16" s="1125" t="s">
        <v>25</v>
      </c>
      <c r="R16" s="1126"/>
      <c r="S16" s="1127"/>
    </row>
    <row r="17" spans="1:19" s="70" customFormat="1" ht="18" customHeight="1" x14ac:dyDescent="0.15">
      <c r="B17" s="1112"/>
      <c r="C17" s="1115"/>
      <c r="D17" s="1121"/>
      <c r="E17" s="399" t="s">
        <v>50</v>
      </c>
      <c r="F17" s="399" t="e">
        <f>'６　固定資本装備と減価償却費'!#REF!</f>
        <v>#REF!</v>
      </c>
      <c r="G17" s="123" t="s">
        <v>126</v>
      </c>
      <c r="H17" s="129"/>
      <c r="I17" s="129"/>
      <c r="J17" s="130"/>
      <c r="K17" s="1136"/>
      <c r="L17" s="448" t="s">
        <v>104</v>
      </c>
      <c r="M17" s="142"/>
      <c r="N17" s="123"/>
      <c r="O17" s="138"/>
      <c r="P17" s="136">
        <f>'８-1　極早生算出基礎'!G7</f>
        <v>24000</v>
      </c>
      <c r="Q17" s="1128"/>
      <c r="R17" s="1129"/>
      <c r="S17" s="1130"/>
    </row>
    <row r="18" spans="1:19" s="70" customFormat="1" ht="18" customHeight="1" x14ac:dyDescent="0.15">
      <c r="A18" s="69"/>
      <c r="B18" s="1112"/>
      <c r="C18" s="1115"/>
      <c r="D18" s="399" t="s">
        <v>51</v>
      </c>
      <c r="E18" s="144"/>
      <c r="F18" s="399"/>
      <c r="G18" s="123" t="s">
        <v>124</v>
      </c>
      <c r="H18" s="129"/>
      <c r="I18" s="403" t="s">
        <v>127</v>
      </c>
      <c r="J18" s="130"/>
      <c r="K18" s="1136"/>
      <c r="L18" s="448" t="s">
        <v>102</v>
      </c>
      <c r="M18" s="142"/>
      <c r="N18" s="123"/>
      <c r="O18" s="138"/>
      <c r="P18" s="136">
        <f>'８-1　極早生算出基礎'!G11</f>
        <v>2300</v>
      </c>
      <c r="Q18" s="1128"/>
      <c r="R18" s="1129"/>
      <c r="S18" s="1130"/>
    </row>
    <row r="19" spans="1:19" s="70" customFormat="1" ht="18" customHeight="1" x14ac:dyDescent="0.15">
      <c r="A19" s="69"/>
      <c r="B19" s="1112"/>
      <c r="C19" s="1115"/>
      <c r="D19" s="399" t="s">
        <v>101</v>
      </c>
      <c r="E19" s="144"/>
      <c r="F19" s="399" t="e">
        <f>SUM(F6:F18)*H19</f>
        <v>#REF!</v>
      </c>
      <c r="G19" s="151" t="s">
        <v>136</v>
      </c>
      <c r="H19" s="404">
        <v>0.01</v>
      </c>
      <c r="I19" s="436"/>
      <c r="J19" s="405"/>
      <c r="K19" s="1136"/>
      <c r="L19" s="123" t="s">
        <v>103</v>
      </c>
      <c r="M19" s="134"/>
      <c r="N19" s="123"/>
      <c r="O19" s="138"/>
      <c r="P19" s="136">
        <f>'８-1　極早生算出基礎'!G16</f>
        <v>29670</v>
      </c>
      <c r="Q19" s="1128"/>
      <c r="R19" s="1129"/>
      <c r="S19" s="1130"/>
    </row>
    <row r="20" spans="1:19" s="70" customFormat="1" ht="18" customHeight="1" x14ac:dyDescent="0.15">
      <c r="A20" s="69"/>
      <c r="B20" s="1112"/>
      <c r="C20" s="1116"/>
      <c r="D20" s="1156" t="s">
        <v>680</v>
      </c>
      <c r="E20" s="1157"/>
      <c r="F20" s="406" t="e">
        <f>SUM(F6:F19)</f>
        <v>#REF!</v>
      </c>
      <c r="G20" s="132"/>
      <c r="H20" s="436"/>
      <c r="I20" s="436"/>
      <c r="J20" s="437"/>
      <c r="K20" s="1136"/>
      <c r="L20" s="123" t="s">
        <v>105</v>
      </c>
      <c r="M20" s="134"/>
      <c r="N20" s="123"/>
      <c r="O20" s="138"/>
      <c r="P20" s="136">
        <f>'８-1　極早生算出基礎'!G20</f>
        <v>3852</v>
      </c>
      <c r="Q20" s="1128"/>
      <c r="R20" s="1129"/>
      <c r="S20" s="1130"/>
    </row>
    <row r="21" spans="1:19" s="70" customFormat="1" ht="18" customHeight="1" x14ac:dyDescent="0.15">
      <c r="A21" s="69"/>
      <c r="B21" s="1112"/>
      <c r="C21" s="1158" t="s">
        <v>125</v>
      </c>
      <c r="D21" s="993" t="s">
        <v>52</v>
      </c>
      <c r="E21" s="16" t="s">
        <v>1</v>
      </c>
      <c r="F21" s="401">
        <f>P11*H21</f>
        <v>114800</v>
      </c>
      <c r="G21" s="448" t="s">
        <v>270</v>
      </c>
      <c r="H21" s="134">
        <v>41</v>
      </c>
      <c r="I21" s="76"/>
      <c r="J21" s="150"/>
      <c r="K21" s="1136"/>
      <c r="L21" s="123" t="s">
        <v>106</v>
      </c>
      <c r="M21" s="134"/>
      <c r="N21" s="123"/>
      <c r="O21" s="136"/>
      <c r="P21" s="136"/>
      <c r="Q21" s="1128"/>
      <c r="R21" s="1129"/>
      <c r="S21" s="1130"/>
    </row>
    <row r="22" spans="1:19" s="70" customFormat="1" ht="18" customHeight="1" thickBot="1" x14ac:dyDescent="0.2">
      <c r="A22" s="69"/>
      <c r="B22" s="1112"/>
      <c r="C22" s="1159"/>
      <c r="D22" s="996"/>
      <c r="E22" s="16" t="s">
        <v>2</v>
      </c>
      <c r="F22" s="526"/>
      <c r="G22" s="448" t="s">
        <v>271</v>
      </c>
      <c r="H22" s="407"/>
      <c r="I22" s="407"/>
      <c r="J22" s="408"/>
      <c r="K22" s="1136"/>
      <c r="L22" s="79" t="s">
        <v>26</v>
      </c>
      <c r="M22" s="78"/>
      <c r="N22" s="79"/>
      <c r="O22" s="79"/>
      <c r="P22" s="79">
        <f>SUM(P17:P21)</f>
        <v>59822</v>
      </c>
      <c r="Q22" s="1122"/>
      <c r="R22" s="1123"/>
      <c r="S22" s="1124"/>
    </row>
    <row r="23" spans="1:19" s="70" customFormat="1" ht="18" customHeight="1" thickTop="1" x14ac:dyDescent="0.15">
      <c r="A23" s="69"/>
      <c r="B23" s="1112"/>
      <c r="C23" s="1159"/>
      <c r="D23" s="1161"/>
      <c r="E23" s="16" t="s">
        <v>6</v>
      </c>
      <c r="F23" s="401">
        <f>F4*0.135</f>
        <v>64260.000000000007</v>
      </c>
      <c r="G23" s="448" t="s">
        <v>272</v>
      </c>
      <c r="H23" s="440"/>
      <c r="I23" s="407"/>
      <c r="J23" s="441"/>
      <c r="K23" s="1136"/>
      <c r="L23" s="123" t="s">
        <v>575</v>
      </c>
      <c r="M23" s="134"/>
      <c r="N23" s="135" t="s">
        <v>23</v>
      </c>
      <c r="O23" s="135" t="s">
        <v>21</v>
      </c>
      <c r="P23" s="135" t="s">
        <v>24</v>
      </c>
      <c r="Q23" s="1125" t="s">
        <v>25</v>
      </c>
      <c r="R23" s="1126"/>
      <c r="S23" s="1127"/>
    </row>
    <row r="24" spans="1:19" s="70" customFormat="1" ht="18" customHeight="1" x14ac:dyDescent="0.15">
      <c r="A24" s="69"/>
      <c r="B24" s="1112"/>
      <c r="C24" s="1159"/>
      <c r="D24" s="16" t="s">
        <v>197</v>
      </c>
      <c r="E24" s="22"/>
      <c r="F24" s="526"/>
      <c r="G24" s="448" t="s">
        <v>124</v>
      </c>
      <c r="H24" s="409"/>
      <c r="I24" s="410"/>
      <c r="J24" s="411"/>
      <c r="K24" s="1136"/>
      <c r="L24" s="136" t="s">
        <v>27</v>
      </c>
      <c r="M24" s="134"/>
      <c r="N24" s="123" t="s">
        <v>679</v>
      </c>
      <c r="O24" s="136"/>
      <c r="P24" s="136">
        <f>'８-1　極早生算出基礎'!G38</f>
        <v>11461.353999999999</v>
      </c>
      <c r="Q24" s="1128"/>
      <c r="R24" s="1129"/>
      <c r="S24" s="1130"/>
    </row>
    <row r="25" spans="1:19" s="70" customFormat="1" ht="18" customHeight="1" x14ac:dyDescent="0.15">
      <c r="A25" s="69"/>
      <c r="B25" s="1112"/>
      <c r="C25" s="1159"/>
      <c r="D25" s="16" t="s">
        <v>61</v>
      </c>
      <c r="E25" s="22"/>
      <c r="F25" s="526"/>
      <c r="G25" s="448" t="s">
        <v>124</v>
      </c>
      <c r="H25" s="152"/>
      <c r="I25" s="153"/>
      <c r="J25" s="154"/>
      <c r="K25" s="1136"/>
      <c r="L25" s="136" t="s">
        <v>28</v>
      </c>
      <c r="M25" s="134"/>
      <c r="N25" s="123" t="s">
        <v>679</v>
      </c>
      <c r="O25" s="136"/>
      <c r="P25" s="136">
        <f>'８-1　極早生算出基礎'!G50</f>
        <v>22722.050000000003</v>
      </c>
      <c r="Q25" s="1128"/>
      <c r="R25" s="1129"/>
      <c r="S25" s="1130"/>
    </row>
    <row r="26" spans="1:19" s="70" customFormat="1" ht="18" customHeight="1" x14ac:dyDescent="0.15">
      <c r="A26" s="69"/>
      <c r="B26" s="1112"/>
      <c r="C26" s="1159"/>
      <c r="D26" s="16" t="s">
        <v>78</v>
      </c>
      <c r="E26" s="17"/>
      <c r="F26" s="526">
        <f>'８-1　極早生算出基礎'!$V$57</f>
        <v>9717</v>
      </c>
      <c r="G26" s="448" t="s">
        <v>675</v>
      </c>
      <c r="H26" s="443"/>
      <c r="I26" s="443"/>
      <c r="J26" s="435"/>
      <c r="K26" s="1136"/>
      <c r="L26" s="136" t="s">
        <v>29</v>
      </c>
      <c r="M26" s="134"/>
      <c r="N26" s="123" t="s">
        <v>679</v>
      </c>
      <c r="O26" s="136"/>
      <c r="P26" s="136">
        <f>'８-1　極早生算出基礎'!G54</f>
        <v>4243</v>
      </c>
      <c r="Q26" s="1128"/>
      <c r="R26" s="1129"/>
      <c r="S26" s="1130"/>
    </row>
    <row r="27" spans="1:19" s="70" customFormat="1" ht="18" customHeight="1" x14ac:dyDescent="0.15">
      <c r="A27" s="69"/>
      <c r="B27" s="1112"/>
      <c r="C27" s="1159"/>
      <c r="D27" s="23" t="s">
        <v>62</v>
      </c>
      <c r="E27" s="24"/>
      <c r="F27" s="227">
        <v>5000</v>
      </c>
      <c r="G27" s="123" t="s">
        <v>1031</v>
      </c>
      <c r="H27" s="152"/>
      <c r="I27" s="153"/>
      <c r="J27" s="411"/>
      <c r="K27" s="1136"/>
      <c r="L27" s="136" t="s">
        <v>86</v>
      </c>
      <c r="M27" s="134"/>
      <c r="N27" s="123" t="s">
        <v>679</v>
      </c>
      <c r="O27" s="136"/>
      <c r="P27" s="136">
        <f>'８-1　極早生算出基礎'!G58</f>
        <v>7981.3</v>
      </c>
      <c r="Q27" s="1128"/>
      <c r="R27" s="1129"/>
      <c r="S27" s="1130"/>
    </row>
    <row r="28" spans="1:19" s="70" customFormat="1" ht="18" customHeight="1" thickBot="1" x14ac:dyDescent="0.2">
      <c r="A28" s="69"/>
      <c r="B28" s="1112"/>
      <c r="C28" s="1159"/>
      <c r="D28" s="16" t="s">
        <v>53</v>
      </c>
      <c r="E28" s="17"/>
      <c r="F28" s="526">
        <f>'８-2-1　早生算出基礎'!$N$58</f>
        <v>3891.04</v>
      </c>
      <c r="G28" s="448" t="s">
        <v>675</v>
      </c>
      <c r="H28" s="443"/>
      <c r="I28" s="443"/>
      <c r="J28" s="435"/>
      <c r="K28" s="1136"/>
      <c r="L28" s="79" t="s">
        <v>26</v>
      </c>
      <c r="M28" s="78"/>
      <c r="N28" s="79"/>
      <c r="O28" s="79"/>
      <c r="P28" s="79">
        <f>SUM(P24:P27)</f>
        <v>46407.704000000005</v>
      </c>
      <c r="Q28" s="1122"/>
      <c r="R28" s="1123"/>
      <c r="S28" s="1124"/>
    </row>
    <row r="29" spans="1:19" s="70" customFormat="1" ht="18" customHeight="1" thickTop="1" x14ac:dyDescent="0.15">
      <c r="A29" s="69"/>
      <c r="B29" s="1112"/>
      <c r="C29" s="1159"/>
      <c r="D29" s="16" t="s">
        <v>198</v>
      </c>
      <c r="E29" s="22"/>
      <c r="F29" s="526">
        <f>SUM(F21:F28)*H29</f>
        <v>1976.6804000000002</v>
      </c>
      <c r="G29" s="227" t="s">
        <v>214</v>
      </c>
      <c r="H29" s="404">
        <v>0.01</v>
      </c>
      <c r="I29" s="133"/>
      <c r="J29" s="413"/>
      <c r="K29" s="1136"/>
      <c r="L29" s="123" t="s">
        <v>569</v>
      </c>
      <c r="M29" s="134"/>
      <c r="N29" s="135" t="s">
        <v>23</v>
      </c>
      <c r="O29" s="135" t="s">
        <v>21</v>
      </c>
      <c r="P29" s="135" t="s">
        <v>24</v>
      </c>
      <c r="Q29" s="1125" t="s">
        <v>25</v>
      </c>
      <c r="R29" s="1126"/>
      <c r="S29" s="1127"/>
    </row>
    <row r="30" spans="1:19" s="70" customFormat="1" ht="18" customHeight="1" thickBot="1" x14ac:dyDescent="0.2">
      <c r="A30" s="69"/>
      <c r="B30" s="1113"/>
      <c r="C30" s="1160"/>
      <c r="D30" s="1162" t="s">
        <v>130</v>
      </c>
      <c r="E30" s="1163"/>
      <c r="F30" s="124">
        <f>SUM(F21:F29)</f>
        <v>199644.72040000002</v>
      </c>
      <c r="G30" s="125"/>
      <c r="H30" s="126"/>
      <c r="I30" s="127"/>
      <c r="J30" s="128"/>
      <c r="K30" s="1136"/>
      <c r="L30" s="136" t="s">
        <v>568</v>
      </c>
      <c r="M30" s="137"/>
      <c r="N30" s="123"/>
      <c r="O30" s="138"/>
      <c r="P30" s="136">
        <f>'８-1　極早生算出基礎'!N8</f>
        <v>0</v>
      </c>
      <c r="Q30" s="1164"/>
      <c r="R30" s="1165"/>
      <c r="S30" s="1166"/>
    </row>
    <row r="31" spans="1:19" s="70" customFormat="1" ht="18" customHeight="1" x14ac:dyDescent="0.15">
      <c r="A31" s="69"/>
      <c r="B31" s="85"/>
      <c r="C31" s="81"/>
      <c r="D31" s="81"/>
      <c r="E31" s="81"/>
      <c r="F31" s="81"/>
      <c r="G31" s="81"/>
      <c r="H31" s="81"/>
      <c r="I31" s="81"/>
      <c r="J31" s="81"/>
      <c r="K31" s="1136"/>
      <c r="L31" s="136" t="s">
        <v>567</v>
      </c>
      <c r="M31" s="137"/>
      <c r="N31" s="123"/>
      <c r="O31" s="138"/>
      <c r="P31" s="136">
        <f>'８-1　極早生算出基礎'!N15</f>
        <v>4165.92</v>
      </c>
      <c r="Q31" s="1164"/>
      <c r="R31" s="1165"/>
      <c r="S31" s="1166"/>
    </row>
    <row r="32" spans="1:19" s="70" customFormat="1" ht="18" customHeight="1" x14ac:dyDescent="0.15">
      <c r="A32" s="69"/>
      <c r="B32" s="77"/>
      <c r="C32" s="90"/>
      <c r="D32" s="77"/>
      <c r="E32" s="77"/>
      <c r="F32" s="88"/>
      <c r="G32" s="88"/>
      <c r="H32" s="89"/>
      <c r="I32" s="81"/>
      <c r="J32" s="81"/>
      <c r="K32" s="1136"/>
      <c r="L32" s="136" t="s">
        <v>566</v>
      </c>
      <c r="M32" s="134"/>
      <c r="N32" s="138"/>
      <c r="O32" s="138"/>
      <c r="P32" s="136">
        <f>SUM(P30:P31)*R32</f>
        <v>1249.7760000000001</v>
      </c>
      <c r="Q32" s="439" t="s">
        <v>565</v>
      </c>
      <c r="R32" s="414">
        <v>0.3</v>
      </c>
      <c r="S32" s="415"/>
    </row>
    <row r="33" spans="1:23" ht="18" customHeight="1" x14ac:dyDescent="0.15">
      <c r="K33" s="1136"/>
      <c r="L33" s="136" t="s">
        <v>564</v>
      </c>
      <c r="M33" s="137"/>
      <c r="N33" s="123"/>
      <c r="O33" s="138"/>
      <c r="P33" s="136">
        <f>'８-1　極早生算出基礎'!N20</f>
        <v>1524.0200000000002</v>
      </c>
      <c r="Q33" s="1128"/>
      <c r="R33" s="1129"/>
      <c r="S33" s="1130"/>
    </row>
    <row r="34" spans="1:23" ht="18" customHeight="1" x14ac:dyDescent="0.15">
      <c r="K34" s="1136"/>
      <c r="L34" s="136" t="s">
        <v>563</v>
      </c>
      <c r="M34" s="137"/>
      <c r="N34" s="123"/>
      <c r="O34" s="138"/>
      <c r="P34" s="136">
        <f>'８-1　極早生算出基礎'!N24</f>
        <v>0</v>
      </c>
      <c r="Q34" s="1128"/>
      <c r="R34" s="1129"/>
      <c r="S34" s="1130"/>
    </row>
    <row r="35" spans="1:23" ht="18" customHeight="1" x14ac:dyDescent="0.15">
      <c r="K35" s="1136"/>
      <c r="L35" s="136" t="s">
        <v>196</v>
      </c>
      <c r="M35" s="137"/>
      <c r="N35" s="123"/>
      <c r="O35" s="138"/>
      <c r="P35" s="136">
        <f>'８-1　極早生算出基礎'!N28</f>
        <v>0</v>
      </c>
      <c r="Q35" s="439"/>
      <c r="R35" s="440"/>
      <c r="S35" s="441"/>
    </row>
    <row r="36" spans="1:23" ht="18" customHeight="1" x14ac:dyDescent="0.15">
      <c r="K36" s="1136"/>
      <c r="L36" s="136" t="s">
        <v>562</v>
      </c>
      <c r="M36" s="134"/>
      <c r="N36" s="123"/>
      <c r="O36" s="138"/>
      <c r="P36" s="136">
        <f>'８-1　極早生算出基礎'!N32</f>
        <v>0</v>
      </c>
      <c r="Q36" s="1128"/>
      <c r="R36" s="1129"/>
      <c r="S36" s="1130"/>
    </row>
    <row r="37" spans="1:23" ht="18" customHeight="1" thickBot="1" x14ac:dyDescent="0.2">
      <c r="K37" s="1137"/>
      <c r="L37" s="87" t="s">
        <v>26</v>
      </c>
      <c r="M37" s="86"/>
      <c r="N37" s="87"/>
      <c r="O37" s="87"/>
      <c r="P37" s="87">
        <f>SUM(P30:P36)</f>
        <v>6939.7160000000003</v>
      </c>
      <c r="Q37" s="1167"/>
      <c r="R37" s="1168"/>
      <c r="S37" s="1169"/>
    </row>
    <row r="38" spans="1:23" s="80" customFormat="1" ht="18" customHeight="1" x14ac:dyDescent="0.15">
      <c r="A38" s="69"/>
      <c r="B38" s="69"/>
      <c r="C38" s="69"/>
      <c r="D38" s="69"/>
      <c r="E38" s="69"/>
      <c r="F38" s="69"/>
      <c r="G38" s="69"/>
      <c r="H38" s="69"/>
      <c r="I38" s="69"/>
      <c r="J38" s="69"/>
    </row>
    <row r="39" spans="1:23" s="80" customFormat="1" ht="18" customHeight="1" x14ac:dyDescent="0.15">
      <c r="A39" s="69"/>
      <c r="B39" s="69"/>
      <c r="C39" s="69"/>
      <c r="D39" s="69"/>
      <c r="E39" s="69"/>
      <c r="F39" s="69"/>
      <c r="G39" s="69"/>
      <c r="H39" s="69"/>
      <c r="I39" s="69"/>
      <c r="J39" s="69"/>
      <c r="T39" s="81"/>
    </row>
    <row r="40" spans="1:23" s="80" customFormat="1" ht="18" customHeight="1" x14ac:dyDescent="0.15">
      <c r="A40" s="69"/>
      <c r="B40" s="69"/>
      <c r="C40" s="69"/>
      <c r="D40" s="69"/>
      <c r="E40" s="69"/>
      <c r="F40" s="69"/>
      <c r="G40" s="69"/>
      <c r="H40" s="69"/>
      <c r="I40" s="69"/>
      <c r="J40" s="69"/>
      <c r="T40" s="70"/>
      <c r="U40" s="70"/>
      <c r="V40" s="70"/>
      <c r="W40" s="70"/>
    </row>
    <row r="41" spans="1:23" s="80" customFormat="1" ht="18" customHeight="1" x14ac:dyDescent="0.15">
      <c r="A41" s="69"/>
      <c r="B41" s="69"/>
      <c r="C41" s="69"/>
      <c r="D41" s="69"/>
      <c r="E41" s="69"/>
      <c r="F41" s="69"/>
      <c r="G41" s="69"/>
      <c r="H41" s="69"/>
      <c r="I41" s="69"/>
      <c r="J41" s="69"/>
      <c r="T41" s="82"/>
      <c r="U41" s="83"/>
      <c r="V41" s="84"/>
      <c r="W41" s="82"/>
    </row>
    <row r="42" spans="1:23" s="80" customFormat="1" ht="18" customHeight="1" x14ac:dyDescent="0.15">
      <c r="A42" s="69"/>
      <c r="B42" s="69"/>
      <c r="C42" s="69"/>
      <c r="D42" s="69"/>
      <c r="E42" s="69"/>
      <c r="F42" s="69"/>
      <c r="G42" s="69"/>
      <c r="H42" s="69"/>
      <c r="I42" s="69"/>
      <c r="J42" s="69"/>
      <c r="T42" s="70"/>
      <c r="U42" s="70"/>
      <c r="V42" s="70"/>
      <c r="W42" s="70"/>
    </row>
    <row r="43" spans="1:23" s="80" customFormat="1" ht="18" customHeight="1" x14ac:dyDescent="0.15">
      <c r="B43" s="69"/>
      <c r="C43" s="69"/>
      <c r="D43" s="69"/>
      <c r="E43" s="69"/>
      <c r="F43" s="69"/>
      <c r="G43" s="69"/>
      <c r="H43" s="69"/>
      <c r="I43" s="69"/>
      <c r="J43" s="69"/>
      <c r="T43" s="71"/>
      <c r="U43" s="81"/>
      <c r="V43" s="70"/>
      <c r="W43" s="82"/>
    </row>
    <row r="44" spans="1:23" s="80" customFormat="1" ht="18" customHeight="1" x14ac:dyDescent="0.15">
      <c r="B44" s="69"/>
      <c r="C44" s="69"/>
      <c r="D44" s="69"/>
      <c r="E44" s="69"/>
      <c r="F44" s="69"/>
      <c r="G44" s="69"/>
      <c r="H44" s="69"/>
      <c r="I44" s="69"/>
      <c r="J44" s="69"/>
      <c r="T44" s="71"/>
      <c r="U44" s="81"/>
      <c r="V44" s="70"/>
      <c r="W44" s="82"/>
    </row>
    <row r="45" spans="1:23" s="80" customFormat="1" ht="18" customHeight="1" x14ac:dyDescent="0.15">
      <c r="B45" s="69"/>
      <c r="C45" s="69"/>
      <c r="D45" s="69"/>
      <c r="E45" s="69"/>
      <c r="F45" s="69"/>
      <c r="G45" s="69"/>
      <c r="H45" s="69"/>
      <c r="I45" s="69"/>
      <c r="J45" s="69"/>
      <c r="T45" s="70"/>
      <c r="U45" s="70"/>
      <c r="V45" s="83"/>
      <c r="W45" s="70"/>
    </row>
    <row r="46" spans="1:23" s="80" customFormat="1" x14ac:dyDescent="0.15">
      <c r="B46" s="69"/>
      <c r="C46" s="69"/>
      <c r="D46" s="69"/>
      <c r="E46" s="69"/>
      <c r="F46" s="69"/>
      <c r="G46" s="69"/>
      <c r="H46" s="69"/>
      <c r="I46" s="69"/>
      <c r="J46" s="69"/>
      <c r="T46" s="71"/>
      <c r="U46" s="70"/>
      <c r="V46" s="70"/>
      <c r="W46" s="82"/>
    </row>
    <row r="47" spans="1:23" s="80" customFormat="1" x14ac:dyDescent="0.15">
      <c r="B47" s="69"/>
      <c r="C47" s="69"/>
      <c r="D47" s="69"/>
      <c r="E47" s="69"/>
      <c r="F47" s="69"/>
      <c r="G47" s="69"/>
      <c r="H47" s="69"/>
      <c r="I47" s="69"/>
      <c r="J47" s="69"/>
      <c r="T47" s="71"/>
      <c r="U47" s="70"/>
      <c r="V47" s="70"/>
      <c r="W47" s="82"/>
    </row>
    <row r="48" spans="1:23" s="80" customFormat="1" x14ac:dyDescent="0.15">
      <c r="B48" s="69"/>
      <c r="C48" s="69"/>
      <c r="D48" s="69"/>
      <c r="E48" s="69"/>
      <c r="F48" s="69"/>
      <c r="G48" s="69"/>
      <c r="H48" s="69"/>
      <c r="I48" s="69"/>
      <c r="J48" s="69"/>
      <c r="T48" s="71"/>
      <c r="U48" s="70"/>
      <c r="V48" s="70"/>
      <c r="W48" s="82"/>
    </row>
    <row r="49" spans="2:23" s="80" customFormat="1" x14ac:dyDescent="0.15">
      <c r="B49" s="69"/>
      <c r="C49" s="69"/>
      <c r="D49" s="69"/>
      <c r="E49" s="69"/>
      <c r="F49" s="69"/>
      <c r="G49" s="69"/>
      <c r="H49" s="69"/>
      <c r="I49" s="69"/>
      <c r="J49" s="69"/>
      <c r="T49" s="71"/>
      <c r="U49" s="70"/>
      <c r="V49" s="70"/>
      <c r="W49" s="82"/>
    </row>
    <row r="50" spans="2:23" s="80" customFormat="1" x14ac:dyDescent="0.15">
      <c r="B50" s="69"/>
      <c r="C50" s="69"/>
      <c r="D50" s="69"/>
      <c r="E50" s="69"/>
      <c r="F50" s="69"/>
      <c r="G50" s="69"/>
      <c r="H50" s="69"/>
      <c r="I50" s="69"/>
      <c r="J50" s="69"/>
      <c r="T50" s="71"/>
      <c r="U50" s="71"/>
      <c r="V50" s="71"/>
      <c r="W50" s="70"/>
    </row>
    <row r="51" spans="2:23" s="80" customFormat="1" ht="13.5" customHeight="1" x14ac:dyDescent="0.15">
      <c r="B51" s="69"/>
      <c r="C51" s="69"/>
      <c r="D51" s="69"/>
      <c r="E51" s="69"/>
      <c r="F51" s="69"/>
      <c r="G51" s="69"/>
      <c r="H51" s="69"/>
      <c r="I51" s="69"/>
      <c r="J51" s="69"/>
      <c r="T51" s="70"/>
      <c r="U51" s="70"/>
      <c r="V51" s="70"/>
      <c r="W51" s="83"/>
    </row>
    <row r="52" spans="2:23" s="80" customFormat="1" x14ac:dyDescent="0.15">
      <c r="B52" s="69"/>
      <c r="C52" s="69"/>
      <c r="D52" s="69"/>
      <c r="E52" s="69"/>
      <c r="F52" s="69"/>
      <c r="G52" s="69"/>
      <c r="H52" s="69"/>
      <c r="I52" s="69"/>
      <c r="J52" s="69"/>
      <c r="T52" s="82"/>
      <c r="U52" s="70"/>
      <c r="V52" s="83"/>
      <c r="W52" s="82"/>
    </row>
    <row r="53" spans="2:23" s="80" customFormat="1" x14ac:dyDescent="0.15">
      <c r="B53" s="69"/>
      <c r="C53" s="69"/>
      <c r="D53" s="69"/>
      <c r="E53" s="69"/>
      <c r="F53" s="69"/>
      <c r="G53" s="69"/>
      <c r="H53" s="69"/>
      <c r="I53" s="69"/>
      <c r="J53" s="69"/>
      <c r="T53" s="70"/>
      <c r="U53" s="70"/>
      <c r="V53" s="70"/>
      <c r="W53" s="70"/>
    </row>
    <row r="54" spans="2:23" s="80" customFormat="1" ht="13.5" customHeight="1" x14ac:dyDescent="0.15">
      <c r="B54" s="69"/>
      <c r="C54" s="69"/>
      <c r="D54" s="69"/>
      <c r="E54" s="69"/>
      <c r="F54" s="69"/>
      <c r="G54" s="69"/>
      <c r="H54" s="69"/>
      <c r="I54" s="69"/>
      <c r="J54" s="69"/>
      <c r="T54" s="71"/>
      <c r="U54" s="70"/>
      <c r="V54" s="71"/>
      <c r="W54" s="82"/>
    </row>
    <row r="55" spans="2:23" s="80" customFormat="1" x14ac:dyDescent="0.15">
      <c r="B55" s="69"/>
      <c r="C55" s="69"/>
      <c r="D55" s="69"/>
      <c r="E55" s="69"/>
      <c r="F55" s="69"/>
      <c r="G55" s="69"/>
      <c r="H55" s="69"/>
      <c r="I55" s="69"/>
      <c r="J55" s="69"/>
      <c r="T55" s="91"/>
      <c r="U55" s="70"/>
      <c r="V55" s="70"/>
      <c r="W55" s="82"/>
    </row>
    <row r="56" spans="2:23" s="80" customFormat="1" x14ac:dyDescent="0.15">
      <c r="B56" s="69"/>
      <c r="C56" s="69"/>
      <c r="D56" s="69"/>
      <c r="E56" s="69"/>
      <c r="F56" s="69"/>
      <c r="G56" s="69"/>
      <c r="H56" s="69"/>
      <c r="I56" s="69"/>
      <c r="J56" s="69"/>
      <c r="K56" s="69"/>
      <c r="L56" s="69"/>
      <c r="M56" s="69"/>
      <c r="N56" s="69"/>
      <c r="O56" s="69"/>
      <c r="P56" s="69"/>
      <c r="Q56" s="69"/>
      <c r="R56" s="69"/>
      <c r="S56" s="69"/>
      <c r="T56" s="70"/>
      <c r="U56" s="71"/>
      <c r="V56" s="70"/>
      <c r="W56" s="70"/>
    </row>
    <row r="57" spans="2:23" s="80" customFormat="1" x14ac:dyDescent="0.15">
      <c r="B57" s="69"/>
      <c r="C57" s="69"/>
      <c r="D57" s="69"/>
      <c r="E57" s="69"/>
      <c r="F57" s="69"/>
      <c r="G57" s="69"/>
      <c r="H57" s="69"/>
      <c r="I57" s="69"/>
      <c r="J57" s="69"/>
      <c r="K57" s="69"/>
      <c r="L57" s="69"/>
      <c r="M57" s="69"/>
      <c r="N57" s="69"/>
      <c r="O57" s="69"/>
      <c r="P57" s="69"/>
      <c r="Q57" s="69"/>
      <c r="R57" s="69"/>
      <c r="S57" s="69"/>
      <c r="T57" s="81"/>
      <c r="U57" s="81"/>
      <c r="V57" s="81"/>
      <c r="W57" s="81"/>
    </row>
    <row r="58" spans="2:23" s="80" customFormat="1" x14ac:dyDescent="0.15">
      <c r="B58" s="69"/>
      <c r="C58" s="69"/>
      <c r="D58" s="69"/>
      <c r="E58" s="69"/>
      <c r="F58" s="69"/>
      <c r="G58" s="69"/>
      <c r="H58" s="69"/>
      <c r="I58" s="69"/>
      <c r="J58" s="69"/>
      <c r="K58" s="69"/>
      <c r="L58" s="69"/>
      <c r="M58" s="69"/>
      <c r="N58" s="69"/>
      <c r="O58" s="69"/>
      <c r="P58" s="69"/>
      <c r="Q58" s="69"/>
      <c r="R58" s="69"/>
      <c r="S58" s="69"/>
      <c r="T58" s="81"/>
    </row>
    <row r="59" spans="2:23" s="80" customFormat="1" x14ac:dyDescent="0.15">
      <c r="B59" s="69"/>
      <c r="C59" s="69"/>
      <c r="D59" s="69"/>
      <c r="E59" s="69"/>
      <c r="F59" s="69"/>
      <c r="G59" s="69"/>
      <c r="H59" s="69"/>
      <c r="I59" s="69"/>
      <c r="J59" s="69"/>
      <c r="K59" s="69"/>
      <c r="L59" s="69"/>
      <c r="M59" s="69"/>
      <c r="N59" s="69"/>
      <c r="O59" s="69"/>
      <c r="P59" s="69"/>
      <c r="Q59" s="69"/>
      <c r="R59" s="69"/>
      <c r="S59" s="69"/>
      <c r="T59" s="81"/>
    </row>
    <row r="60" spans="2:23" s="80" customFormat="1" x14ac:dyDescent="0.15">
      <c r="B60" s="69"/>
      <c r="C60" s="69"/>
      <c r="D60" s="69"/>
      <c r="E60" s="69"/>
      <c r="F60" s="69"/>
      <c r="G60" s="69"/>
      <c r="H60" s="69"/>
      <c r="I60" s="69"/>
      <c r="J60" s="69"/>
      <c r="K60" s="69"/>
      <c r="L60" s="69"/>
      <c r="M60" s="69"/>
      <c r="N60" s="69"/>
      <c r="O60" s="69"/>
      <c r="P60" s="69"/>
      <c r="Q60" s="69"/>
      <c r="R60" s="69"/>
      <c r="S60" s="69"/>
      <c r="T60" s="81"/>
    </row>
    <row r="61" spans="2:23" s="80" customFormat="1" x14ac:dyDescent="0.15">
      <c r="B61" s="69"/>
      <c r="C61" s="69"/>
      <c r="D61" s="69"/>
      <c r="E61" s="69"/>
      <c r="F61" s="69"/>
      <c r="G61" s="69"/>
      <c r="H61" s="69"/>
      <c r="I61" s="69"/>
      <c r="J61" s="69"/>
      <c r="K61" s="69"/>
      <c r="L61" s="69"/>
      <c r="M61" s="69"/>
      <c r="N61" s="69"/>
      <c r="O61" s="69"/>
      <c r="P61" s="69"/>
      <c r="Q61" s="69"/>
      <c r="R61" s="69"/>
      <c r="S61" s="69"/>
    </row>
    <row r="62" spans="2:23" s="80" customFormat="1" x14ac:dyDescent="0.15">
      <c r="B62" s="69"/>
      <c r="C62" s="69"/>
      <c r="D62" s="69"/>
      <c r="E62" s="69"/>
      <c r="F62" s="69"/>
      <c r="G62" s="69"/>
      <c r="H62" s="69"/>
      <c r="I62" s="69"/>
      <c r="J62" s="69"/>
      <c r="K62" s="69"/>
      <c r="L62" s="69"/>
      <c r="M62" s="69"/>
      <c r="N62" s="69"/>
      <c r="O62" s="69"/>
      <c r="P62" s="69"/>
      <c r="Q62" s="69"/>
      <c r="R62" s="69"/>
      <c r="S62" s="69"/>
    </row>
    <row r="63" spans="2:23" s="80" customFormat="1" ht="13.5" customHeight="1" x14ac:dyDescent="0.15">
      <c r="B63" s="69"/>
      <c r="C63" s="69"/>
      <c r="D63" s="69"/>
      <c r="E63" s="69"/>
      <c r="F63" s="69"/>
      <c r="G63" s="69"/>
      <c r="H63" s="69"/>
      <c r="I63" s="69"/>
      <c r="J63" s="69"/>
      <c r="K63" s="69"/>
      <c r="L63" s="69"/>
      <c r="M63" s="69"/>
      <c r="N63" s="69"/>
      <c r="O63" s="69"/>
      <c r="P63" s="69"/>
      <c r="Q63" s="69"/>
      <c r="R63" s="69"/>
      <c r="S63" s="69"/>
    </row>
    <row r="64" spans="2:23" s="80" customFormat="1" ht="13.5" customHeight="1" x14ac:dyDescent="0.15">
      <c r="B64" s="69"/>
      <c r="C64" s="69"/>
      <c r="D64" s="69"/>
      <c r="E64" s="69"/>
      <c r="F64" s="69"/>
      <c r="G64" s="69"/>
      <c r="H64" s="69"/>
      <c r="I64" s="69"/>
      <c r="J64" s="69"/>
      <c r="K64" s="69"/>
      <c r="L64" s="69"/>
      <c r="M64" s="69"/>
      <c r="N64" s="69"/>
      <c r="O64" s="69"/>
      <c r="P64" s="69"/>
      <c r="Q64" s="69"/>
      <c r="R64" s="69"/>
      <c r="S64" s="69"/>
    </row>
    <row r="65" spans="2:19" s="80" customFormat="1" x14ac:dyDescent="0.15">
      <c r="B65" s="69"/>
      <c r="C65" s="69"/>
      <c r="D65" s="69"/>
      <c r="E65" s="69"/>
      <c r="F65" s="69"/>
      <c r="G65" s="69"/>
      <c r="H65" s="69"/>
      <c r="I65" s="69"/>
      <c r="J65" s="69"/>
      <c r="K65" s="69"/>
      <c r="L65" s="69"/>
      <c r="M65" s="69"/>
      <c r="N65" s="69"/>
      <c r="O65" s="69"/>
      <c r="P65" s="69"/>
      <c r="Q65" s="69"/>
      <c r="R65" s="69"/>
      <c r="S65" s="69"/>
    </row>
    <row r="66" spans="2:19" s="80" customFormat="1" x14ac:dyDescent="0.15">
      <c r="B66" s="69"/>
      <c r="C66" s="69"/>
      <c r="D66" s="69"/>
      <c r="E66" s="69"/>
      <c r="F66" s="69"/>
      <c r="G66" s="69"/>
      <c r="H66" s="69"/>
      <c r="I66" s="69"/>
      <c r="J66" s="69"/>
      <c r="K66" s="69"/>
      <c r="L66" s="69"/>
      <c r="M66" s="69"/>
      <c r="N66" s="69"/>
      <c r="O66" s="69"/>
      <c r="P66" s="69"/>
      <c r="Q66" s="69"/>
      <c r="R66" s="69"/>
      <c r="S66" s="69"/>
    </row>
    <row r="67" spans="2:19" s="80" customFormat="1" x14ac:dyDescent="0.15">
      <c r="B67" s="69"/>
      <c r="C67" s="69"/>
      <c r="D67" s="69"/>
      <c r="E67" s="69"/>
      <c r="F67" s="69"/>
      <c r="G67" s="69"/>
      <c r="H67" s="69"/>
      <c r="I67" s="69"/>
      <c r="J67" s="69"/>
      <c r="K67" s="69"/>
      <c r="L67" s="69"/>
      <c r="M67" s="69"/>
      <c r="N67" s="69"/>
      <c r="O67" s="69"/>
      <c r="P67" s="69"/>
      <c r="Q67" s="69"/>
      <c r="R67" s="69"/>
      <c r="S67" s="69"/>
    </row>
    <row r="68" spans="2:19" s="80" customFormat="1" ht="13.5" customHeight="1" x14ac:dyDescent="0.15">
      <c r="B68" s="69"/>
      <c r="C68" s="69"/>
      <c r="D68" s="69"/>
      <c r="E68" s="69"/>
      <c r="F68" s="69"/>
      <c r="G68" s="69"/>
      <c r="H68" s="69"/>
      <c r="I68" s="69"/>
      <c r="J68" s="69"/>
      <c r="K68" s="69"/>
      <c r="L68" s="69"/>
      <c r="M68" s="69"/>
      <c r="N68" s="69"/>
      <c r="O68" s="69"/>
      <c r="P68" s="69"/>
      <c r="Q68" s="69"/>
      <c r="R68" s="69"/>
      <c r="S68" s="69"/>
    </row>
    <row r="69" spans="2:19" s="80" customFormat="1" x14ac:dyDescent="0.15">
      <c r="B69" s="69"/>
      <c r="C69" s="69"/>
      <c r="D69" s="69"/>
      <c r="E69" s="69"/>
      <c r="F69" s="69"/>
      <c r="G69" s="69"/>
      <c r="H69" s="69"/>
      <c r="I69" s="69"/>
      <c r="J69" s="69"/>
      <c r="K69" s="69"/>
      <c r="L69" s="69"/>
      <c r="M69" s="69"/>
      <c r="N69" s="69"/>
      <c r="O69" s="69"/>
      <c r="P69" s="69"/>
      <c r="Q69" s="69"/>
      <c r="R69" s="69"/>
      <c r="S69" s="69"/>
    </row>
    <row r="70" spans="2:19" s="80" customFormat="1" x14ac:dyDescent="0.15">
      <c r="B70" s="69"/>
      <c r="C70" s="69"/>
      <c r="D70" s="69"/>
      <c r="E70" s="69"/>
      <c r="F70" s="69"/>
      <c r="G70" s="69"/>
      <c r="H70" s="69"/>
      <c r="I70" s="69"/>
      <c r="J70" s="69"/>
      <c r="K70" s="69"/>
      <c r="L70" s="69"/>
      <c r="M70" s="69"/>
      <c r="N70" s="69"/>
      <c r="O70" s="69"/>
      <c r="P70" s="69"/>
      <c r="Q70" s="69"/>
      <c r="R70" s="69"/>
      <c r="S70" s="69"/>
    </row>
    <row r="71" spans="2:19" s="80" customFormat="1" x14ac:dyDescent="0.15">
      <c r="B71" s="69"/>
      <c r="C71" s="69"/>
      <c r="D71" s="69"/>
      <c r="E71" s="69"/>
      <c r="F71" s="69"/>
      <c r="G71" s="69"/>
      <c r="H71" s="69"/>
      <c r="I71" s="69"/>
      <c r="J71" s="69"/>
      <c r="K71" s="69"/>
      <c r="L71" s="69"/>
      <c r="M71" s="69"/>
      <c r="N71" s="69"/>
      <c r="O71" s="69"/>
      <c r="P71" s="69"/>
      <c r="Q71" s="69"/>
      <c r="R71" s="69"/>
      <c r="S71" s="69"/>
    </row>
    <row r="72" spans="2:19" s="80" customFormat="1" x14ac:dyDescent="0.15">
      <c r="B72" s="69"/>
      <c r="C72" s="69"/>
      <c r="D72" s="69"/>
      <c r="E72" s="69"/>
      <c r="F72" s="69"/>
      <c r="G72" s="69"/>
      <c r="H72" s="69"/>
      <c r="I72" s="69"/>
      <c r="J72" s="69"/>
      <c r="K72" s="69"/>
      <c r="L72" s="69"/>
      <c r="M72" s="69"/>
      <c r="N72" s="69"/>
      <c r="O72" s="69"/>
      <c r="P72" s="69"/>
      <c r="Q72" s="69"/>
      <c r="R72" s="69"/>
      <c r="S72" s="69"/>
    </row>
    <row r="73" spans="2:19" s="80" customFormat="1" x14ac:dyDescent="0.15">
      <c r="B73" s="69"/>
      <c r="C73" s="69"/>
      <c r="D73" s="69"/>
      <c r="E73" s="69"/>
      <c r="F73" s="69"/>
      <c r="G73" s="69"/>
      <c r="H73" s="69"/>
      <c r="I73" s="69"/>
      <c r="J73" s="69"/>
      <c r="K73" s="69"/>
      <c r="L73" s="69"/>
      <c r="M73" s="69"/>
      <c r="N73" s="69"/>
      <c r="O73" s="69"/>
      <c r="P73" s="69"/>
      <c r="Q73" s="69"/>
      <c r="R73" s="69"/>
      <c r="S73" s="69"/>
    </row>
    <row r="74" spans="2:19" s="80" customFormat="1" ht="13.5" customHeight="1" x14ac:dyDescent="0.15">
      <c r="B74" s="69"/>
      <c r="C74" s="69"/>
      <c r="D74" s="69"/>
      <c r="E74" s="69"/>
      <c r="F74" s="69"/>
      <c r="G74" s="69"/>
      <c r="H74" s="69"/>
      <c r="I74" s="69"/>
      <c r="J74" s="69"/>
      <c r="K74" s="69"/>
      <c r="L74" s="69"/>
      <c r="M74" s="69"/>
      <c r="N74" s="69"/>
      <c r="O74" s="69"/>
      <c r="P74" s="69"/>
      <c r="Q74" s="69"/>
      <c r="R74" s="69"/>
      <c r="S74" s="69"/>
    </row>
    <row r="75" spans="2:19" s="80" customFormat="1" x14ac:dyDescent="0.15">
      <c r="B75" s="69"/>
      <c r="C75" s="69"/>
      <c r="D75" s="69"/>
      <c r="E75" s="69"/>
      <c r="F75" s="69"/>
      <c r="G75" s="69"/>
      <c r="H75" s="69"/>
      <c r="I75" s="69"/>
      <c r="J75" s="69"/>
      <c r="K75" s="69"/>
      <c r="L75" s="69"/>
      <c r="M75" s="69"/>
      <c r="N75" s="69"/>
      <c r="O75" s="69"/>
      <c r="P75" s="69"/>
      <c r="Q75" s="69"/>
      <c r="R75" s="69"/>
      <c r="S75" s="69"/>
    </row>
    <row r="76" spans="2:19" s="80" customFormat="1" x14ac:dyDescent="0.15">
      <c r="B76" s="69"/>
      <c r="C76" s="69"/>
      <c r="D76" s="69"/>
      <c r="E76" s="69"/>
      <c r="F76" s="69"/>
      <c r="G76" s="69"/>
      <c r="H76" s="69"/>
      <c r="I76" s="69"/>
      <c r="J76" s="69"/>
      <c r="K76" s="69"/>
      <c r="L76" s="69"/>
      <c r="M76" s="69"/>
      <c r="N76" s="69"/>
      <c r="O76" s="69"/>
      <c r="P76" s="69"/>
      <c r="Q76" s="69"/>
      <c r="R76" s="69"/>
      <c r="S76" s="69"/>
    </row>
    <row r="77" spans="2:19" s="80" customFormat="1" x14ac:dyDescent="0.15">
      <c r="B77" s="69"/>
      <c r="C77" s="69"/>
      <c r="D77" s="69"/>
      <c r="E77" s="69"/>
      <c r="F77" s="69"/>
      <c r="G77" s="69"/>
      <c r="H77" s="69"/>
      <c r="I77" s="69"/>
      <c r="J77" s="69"/>
      <c r="K77" s="69"/>
      <c r="L77" s="69"/>
      <c r="M77" s="69"/>
      <c r="N77" s="69"/>
      <c r="O77" s="69"/>
      <c r="P77" s="69"/>
      <c r="Q77" s="69"/>
      <c r="R77" s="69"/>
      <c r="S77" s="69"/>
    </row>
    <row r="78" spans="2:19" s="80" customFormat="1" x14ac:dyDescent="0.15">
      <c r="B78" s="69"/>
      <c r="C78" s="69"/>
      <c r="D78" s="69"/>
      <c r="E78" s="69"/>
      <c r="F78" s="69"/>
      <c r="G78" s="69"/>
      <c r="H78" s="69"/>
      <c r="I78" s="69"/>
      <c r="J78" s="69"/>
      <c r="K78" s="69"/>
      <c r="L78" s="69"/>
      <c r="M78" s="69"/>
      <c r="N78" s="69"/>
      <c r="O78" s="69"/>
      <c r="P78" s="69"/>
      <c r="Q78" s="69"/>
      <c r="R78" s="69"/>
      <c r="S78" s="69"/>
    </row>
    <row r="79" spans="2:19" s="80" customFormat="1" x14ac:dyDescent="0.15">
      <c r="B79" s="69"/>
      <c r="C79" s="69"/>
      <c r="D79" s="69"/>
      <c r="E79" s="69"/>
      <c r="F79" s="69"/>
      <c r="G79" s="69"/>
      <c r="H79" s="69"/>
      <c r="I79" s="69"/>
      <c r="J79" s="69"/>
      <c r="K79" s="69"/>
      <c r="L79" s="69"/>
      <c r="M79" s="69"/>
      <c r="N79" s="69"/>
      <c r="O79" s="69"/>
      <c r="P79" s="69"/>
      <c r="Q79" s="69"/>
      <c r="R79" s="69"/>
      <c r="S79" s="69"/>
    </row>
    <row r="80" spans="2:19" s="80" customFormat="1" x14ac:dyDescent="0.15">
      <c r="B80" s="69"/>
      <c r="C80" s="69"/>
      <c r="D80" s="69"/>
      <c r="E80" s="69"/>
      <c r="F80" s="69"/>
      <c r="G80" s="69"/>
      <c r="H80" s="69"/>
      <c r="I80" s="69"/>
      <c r="J80" s="69"/>
      <c r="K80" s="69"/>
      <c r="L80" s="69"/>
      <c r="M80" s="69"/>
      <c r="N80" s="69"/>
      <c r="O80" s="69"/>
      <c r="P80" s="69"/>
      <c r="Q80" s="69"/>
      <c r="R80" s="69"/>
      <c r="S80" s="69"/>
    </row>
    <row r="81" spans="1:19" s="80" customFormat="1" x14ac:dyDescent="0.15">
      <c r="B81" s="69"/>
      <c r="C81" s="69"/>
      <c r="D81" s="69"/>
      <c r="E81" s="69"/>
      <c r="F81" s="69"/>
      <c r="G81" s="69"/>
      <c r="H81" s="69"/>
      <c r="I81" s="69"/>
      <c r="J81" s="69"/>
      <c r="K81" s="69"/>
      <c r="L81" s="69"/>
      <c r="M81" s="69"/>
      <c r="N81" s="69"/>
      <c r="O81" s="69"/>
      <c r="P81" s="69"/>
      <c r="Q81" s="69"/>
      <c r="R81" s="69"/>
      <c r="S81" s="69"/>
    </row>
    <row r="82" spans="1:19" s="80" customFormat="1" x14ac:dyDescent="0.15">
      <c r="B82" s="69"/>
      <c r="C82" s="69"/>
      <c r="D82" s="69"/>
      <c r="E82" s="69"/>
      <c r="F82" s="69"/>
      <c r="G82" s="69"/>
      <c r="H82" s="69"/>
      <c r="I82" s="69"/>
      <c r="J82" s="69"/>
      <c r="K82" s="69"/>
      <c r="L82" s="69"/>
      <c r="M82" s="69"/>
      <c r="N82" s="69"/>
      <c r="O82" s="69"/>
      <c r="P82" s="69"/>
      <c r="Q82" s="69"/>
      <c r="R82" s="69"/>
      <c r="S82" s="69"/>
    </row>
    <row r="83" spans="1:19" s="80" customFormat="1" x14ac:dyDescent="0.15">
      <c r="B83" s="69"/>
      <c r="C83" s="69"/>
      <c r="D83" s="69"/>
      <c r="E83" s="69"/>
      <c r="F83" s="69"/>
      <c r="G83" s="69"/>
      <c r="H83" s="69"/>
      <c r="I83" s="69"/>
      <c r="J83" s="69"/>
      <c r="K83" s="69"/>
      <c r="L83" s="69"/>
      <c r="M83" s="69"/>
      <c r="N83" s="69"/>
      <c r="O83" s="69"/>
      <c r="P83" s="69"/>
      <c r="Q83" s="69"/>
      <c r="R83" s="69"/>
      <c r="S83" s="69"/>
    </row>
    <row r="84" spans="1:19" s="80" customFormat="1" x14ac:dyDescent="0.15">
      <c r="B84" s="69"/>
      <c r="C84" s="69"/>
      <c r="D84" s="69"/>
      <c r="E84" s="69"/>
      <c r="F84" s="69"/>
      <c r="G84" s="69"/>
      <c r="H84" s="69"/>
      <c r="I84" s="69"/>
      <c r="J84" s="69"/>
      <c r="K84" s="69"/>
      <c r="L84" s="69"/>
      <c r="M84" s="69"/>
      <c r="N84" s="69"/>
      <c r="O84" s="69"/>
      <c r="P84" s="69"/>
      <c r="Q84" s="69"/>
      <c r="R84" s="69"/>
      <c r="S84" s="69"/>
    </row>
    <row r="85" spans="1:19" s="80" customFormat="1" x14ac:dyDescent="0.15">
      <c r="B85" s="69"/>
      <c r="C85" s="69"/>
      <c r="D85" s="69"/>
      <c r="E85" s="69"/>
      <c r="F85" s="69"/>
      <c r="G85" s="69"/>
      <c r="H85" s="69"/>
      <c r="I85" s="69"/>
      <c r="J85" s="69"/>
      <c r="K85" s="69"/>
      <c r="L85" s="69"/>
      <c r="M85" s="69"/>
      <c r="N85" s="69"/>
      <c r="O85" s="69"/>
      <c r="P85" s="69"/>
      <c r="Q85" s="69"/>
      <c r="R85" s="69"/>
      <c r="S85" s="69"/>
    </row>
    <row r="86" spans="1:19" s="80" customFormat="1" ht="13.5" customHeight="1" x14ac:dyDescent="0.15">
      <c r="B86" s="69"/>
      <c r="C86" s="69"/>
      <c r="D86" s="69"/>
      <c r="E86" s="69"/>
      <c r="F86" s="69"/>
      <c r="G86" s="69"/>
      <c r="H86" s="69"/>
      <c r="I86" s="69"/>
      <c r="J86" s="69"/>
      <c r="K86" s="69"/>
      <c r="L86" s="69"/>
      <c r="M86" s="69"/>
      <c r="N86" s="69"/>
      <c r="O86" s="69"/>
      <c r="P86" s="69"/>
      <c r="Q86" s="69"/>
      <c r="R86" s="69"/>
      <c r="S86" s="69"/>
    </row>
    <row r="87" spans="1:19" s="80" customFormat="1" x14ac:dyDescent="0.15">
      <c r="B87" s="69"/>
      <c r="C87" s="69"/>
      <c r="D87" s="69"/>
      <c r="E87" s="69"/>
      <c r="F87" s="69"/>
      <c r="G87" s="69"/>
      <c r="H87" s="69"/>
      <c r="I87" s="69"/>
      <c r="J87" s="69"/>
      <c r="K87" s="69"/>
      <c r="L87" s="69"/>
      <c r="M87" s="69"/>
      <c r="N87" s="69"/>
      <c r="O87" s="69"/>
      <c r="P87" s="69"/>
      <c r="Q87" s="69"/>
      <c r="R87" s="69"/>
      <c r="S87" s="69"/>
    </row>
    <row r="88" spans="1:19" s="80" customFormat="1" x14ac:dyDescent="0.15">
      <c r="B88" s="69"/>
      <c r="C88" s="69"/>
      <c r="D88" s="69"/>
      <c r="E88" s="69"/>
      <c r="F88" s="69"/>
      <c r="G88" s="69"/>
      <c r="H88" s="69"/>
      <c r="I88" s="69"/>
      <c r="J88" s="69"/>
      <c r="K88" s="69"/>
      <c r="L88" s="69"/>
      <c r="M88" s="69"/>
      <c r="N88" s="69"/>
      <c r="O88" s="69"/>
      <c r="P88" s="69"/>
      <c r="Q88" s="69"/>
      <c r="R88" s="69"/>
      <c r="S88" s="69"/>
    </row>
    <row r="89" spans="1:19" s="80" customFormat="1" ht="13.5" customHeight="1" x14ac:dyDescent="0.15">
      <c r="B89" s="69"/>
      <c r="C89" s="69"/>
      <c r="D89" s="69"/>
      <c r="E89" s="69"/>
      <c r="F89" s="69"/>
      <c r="G89" s="69"/>
      <c r="H89" s="69"/>
      <c r="I89" s="69"/>
      <c r="J89" s="69"/>
      <c r="K89" s="69"/>
      <c r="L89" s="69"/>
      <c r="M89" s="69"/>
      <c r="N89" s="69"/>
      <c r="O89" s="69"/>
      <c r="P89" s="69"/>
      <c r="Q89" s="69"/>
      <c r="R89" s="69"/>
      <c r="S89" s="69"/>
    </row>
    <row r="90" spans="1:19" s="80" customFormat="1" x14ac:dyDescent="0.15">
      <c r="B90" s="69"/>
      <c r="C90" s="69"/>
      <c r="D90" s="69"/>
      <c r="E90" s="69"/>
      <c r="F90" s="69"/>
      <c r="G90" s="69"/>
      <c r="H90" s="69"/>
      <c r="I90" s="69"/>
      <c r="J90" s="69"/>
      <c r="K90" s="69"/>
      <c r="L90" s="69"/>
      <c r="M90" s="69"/>
      <c r="N90" s="69"/>
      <c r="O90" s="69"/>
      <c r="P90" s="69"/>
      <c r="Q90" s="69"/>
      <c r="R90" s="69"/>
      <c r="S90" s="69"/>
    </row>
    <row r="91" spans="1:19" s="80" customFormat="1" x14ac:dyDescent="0.15">
      <c r="B91" s="69"/>
      <c r="C91" s="69"/>
      <c r="D91" s="69"/>
      <c r="E91" s="69"/>
      <c r="F91" s="69"/>
      <c r="G91" s="69"/>
      <c r="H91" s="69"/>
      <c r="I91" s="69"/>
      <c r="J91" s="69"/>
      <c r="K91" s="69"/>
      <c r="L91" s="69"/>
      <c r="M91" s="69"/>
      <c r="N91" s="69"/>
      <c r="O91" s="69"/>
      <c r="P91" s="69"/>
      <c r="Q91" s="69"/>
      <c r="R91" s="69"/>
      <c r="S91" s="69"/>
    </row>
    <row r="92" spans="1:19" s="80" customFormat="1" x14ac:dyDescent="0.15">
      <c r="B92" s="69"/>
      <c r="C92" s="69"/>
      <c r="D92" s="69"/>
      <c r="E92" s="69"/>
      <c r="F92" s="69"/>
      <c r="G92" s="69"/>
      <c r="H92" s="69"/>
      <c r="I92" s="69"/>
      <c r="J92" s="69"/>
      <c r="K92" s="69"/>
      <c r="L92" s="69"/>
      <c r="M92" s="69"/>
      <c r="N92" s="69"/>
      <c r="O92" s="69"/>
      <c r="P92" s="69"/>
      <c r="Q92" s="69"/>
      <c r="R92" s="69"/>
      <c r="S92" s="69"/>
    </row>
    <row r="93" spans="1:19" s="80" customFormat="1" x14ac:dyDescent="0.15">
      <c r="B93" s="69"/>
      <c r="C93" s="69"/>
      <c r="D93" s="69"/>
      <c r="E93" s="69"/>
      <c r="F93" s="69"/>
      <c r="G93" s="69"/>
      <c r="H93" s="69"/>
      <c r="I93" s="69"/>
      <c r="J93" s="69"/>
      <c r="K93" s="69"/>
      <c r="L93" s="69"/>
      <c r="M93" s="69"/>
      <c r="N93" s="69"/>
      <c r="O93" s="69"/>
      <c r="P93" s="69"/>
      <c r="Q93" s="69"/>
      <c r="R93" s="69"/>
      <c r="S93" s="69"/>
    </row>
    <row r="94" spans="1:19" s="80" customFormat="1" x14ac:dyDescent="0.15">
      <c r="B94" s="69"/>
      <c r="C94" s="69"/>
      <c r="D94" s="69"/>
      <c r="E94" s="69"/>
      <c r="F94" s="69"/>
      <c r="G94" s="69"/>
      <c r="H94" s="69"/>
      <c r="I94" s="69"/>
      <c r="J94" s="69"/>
      <c r="K94" s="69"/>
      <c r="L94" s="69"/>
      <c r="M94" s="69"/>
      <c r="N94" s="69"/>
      <c r="O94" s="69"/>
      <c r="P94" s="69"/>
      <c r="Q94" s="69"/>
      <c r="R94" s="69"/>
      <c r="S94" s="69"/>
    </row>
    <row r="95" spans="1:19" x14ac:dyDescent="0.15">
      <c r="A95" s="80"/>
    </row>
    <row r="96" spans="1:19" x14ac:dyDescent="0.15">
      <c r="A96" s="80"/>
    </row>
    <row r="97" spans="1:1" x14ac:dyDescent="0.15">
      <c r="A97" s="80"/>
    </row>
    <row r="98" spans="1:1" x14ac:dyDescent="0.15">
      <c r="A98" s="80"/>
    </row>
    <row r="99" spans="1:1" x14ac:dyDescent="0.15">
      <c r="A99" s="80"/>
    </row>
  </sheetData>
  <mergeCells count="48">
    <mergeCell ref="Q36:S36"/>
    <mergeCell ref="Q37:S37"/>
    <mergeCell ref="Q28:S28"/>
    <mergeCell ref="Q29:S29"/>
    <mergeCell ref="Q31:S31"/>
    <mergeCell ref="Q33:S33"/>
    <mergeCell ref="Q34:S34"/>
    <mergeCell ref="C21:C30"/>
    <mergeCell ref="D21:D23"/>
    <mergeCell ref="Q21:S21"/>
    <mergeCell ref="Q22:S22"/>
    <mergeCell ref="Q23:S23"/>
    <mergeCell ref="Q24:S24"/>
    <mergeCell ref="Q25:S25"/>
    <mergeCell ref="Q26:S26"/>
    <mergeCell ref="D30:E30"/>
    <mergeCell ref="Q30:S30"/>
    <mergeCell ref="Q18:S18"/>
    <mergeCell ref="Q19:S19"/>
    <mergeCell ref="Q27:S27"/>
    <mergeCell ref="D13:D14"/>
    <mergeCell ref="I13:J13"/>
    <mergeCell ref="Q13:S13"/>
    <mergeCell ref="I14:J14"/>
    <mergeCell ref="Q14:S14"/>
    <mergeCell ref="D20:E20"/>
    <mergeCell ref="Q20:S20"/>
    <mergeCell ref="B3:E3"/>
    <mergeCell ref="K3:S3"/>
    <mergeCell ref="B4:C5"/>
    <mergeCell ref="R4:S4"/>
    <mergeCell ref="R5:S5"/>
    <mergeCell ref="B6:B30"/>
    <mergeCell ref="C6:C20"/>
    <mergeCell ref="R6:S6"/>
    <mergeCell ref="R7:S7"/>
    <mergeCell ref="R8:S8"/>
    <mergeCell ref="D15:D17"/>
    <mergeCell ref="Q15:S15"/>
    <mergeCell ref="Q16:S16"/>
    <mergeCell ref="Q17:S17"/>
    <mergeCell ref="R9:S9"/>
    <mergeCell ref="G10:J10"/>
    <mergeCell ref="R10:S10"/>
    <mergeCell ref="G11:J11"/>
    <mergeCell ref="R11:S11"/>
    <mergeCell ref="K12:K37"/>
    <mergeCell ref="Q12:S12"/>
  </mergeCells>
  <phoneticPr fontId="4"/>
  <pageMargins left="0.78740157480314965" right="0.78740157480314965" top="0.78740157480314965" bottom="0.78740157480314965" header="0.39370078740157483" footer="0.39370078740157483"/>
  <pageSetup paperSize="9" scale="65" orientation="landscape"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91"/>
  <sheetViews>
    <sheetView showZeros="0" view="pageBreakPreview" topLeftCell="A9" zoomScale="80" zoomScaleNormal="100" zoomScaleSheetLayoutView="80" workbookViewId="0">
      <selection activeCell="Z30" sqref="Z30"/>
    </sheetView>
  </sheetViews>
  <sheetFormatPr defaultRowHeight="13.5" x14ac:dyDescent="0.15"/>
  <cols>
    <col min="1" max="1" width="1.625" style="26" customWidth="1"/>
    <col min="2" max="2" width="3.625" style="26" customWidth="1"/>
    <col min="3" max="3" width="15.625" style="26" customWidth="1"/>
    <col min="4" max="7" width="8.625" style="26" customWidth="1"/>
    <col min="8" max="8" width="1.625" style="118" customWidth="1"/>
    <col min="9" max="9" width="3.625" style="26" customWidth="1"/>
    <col min="10" max="10" width="15.625" style="26" customWidth="1"/>
    <col min="11" max="14" width="8.625" style="26" customWidth="1"/>
    <col min="15" max="15" width="3.5" style="26" customWidth="1"/>
    <col min="16" max="16" width="15.625" style="92" customWidth="1"/>
    <col min="17" max="17" width="8.625" style="26" customWidth="1"/>
    <col min="18" max="18" width="8.625" style="27" customWidth="1"/>
    <col min="19" max="21" width="8.625" style="26" customWidth="1"/>
    <col min="22" max="22" width="10.625" style="27" customWidth="1"/>
    <col min="23" max="245" width="9" style="26"/>
    <col min="246" max="246" width="1.375" style="26" customWidth="1"/>
    <col min="247" max="247" width="3.5" style="26" customWidth="1"/>
    <col min="248" max="248" width="22.125" style="26" customWidth="1"/>
    <col min="249" max="249" width="9.75" style="26" customWidth="1"/>
    <col min="250" max="250" width="7.375" style="26" customWidth="1"/>
    <col min="251" max="251" width="9" style="26"/>
    <col min="252" max="252" width="9.25" style="26" customWidth="1"/>
    <col min="253" max="253" width="3.5" style="26" customWidth="1"/>
    <col min="254" max="255" width="12.625" style="26" customWidth="1"/>
    <col min="256" max="256" width="9" style="26"/>
    <col min="257" max="257" width="7.75" style="26" customWidth="1"/>
    <col min="258" max="258" width="13.125" style="26" customWidth="1"/>
    <col min="259" max="259" width="6.125" style="26" customWidth="1"/>
    <col min="260" max="260" width="9.75" style="26" customWidth="1"/>
    <col min="261" max="261" width="1.375" style="26" customWidth="1"/>
    <col min="262" max="501" width="9" style="26"/>
    <col min="502" max="502" width="1.375" style="26" customWidth="1"/>
    <col min="503" max="503" width="3.5" style="26" customWidth="1"/>
    <col min="504" max="504" width="22.125" style="26" customWidth="1"/>
    <col min="505" max="505" width="9.75" style="26" customWidth="1"/>
    <col min="506" max="506" width="7.375" style="26" customWidth="1"/>
    <col min="507" max="507" width="9" style="26"/>
    <col min="508" max="508" width="9.25" style="26" customWidth="1"/>
    <col min="509" max="509" width="3.5" style="26" customWidth="1"/>
    <col min="510" max="511" width="12.625" style="26" customWidth="1"/>
    <col min="512" max="512" width="9" style="26"/>
    <col min="513" max="513" width="7.75" style="26" customWidth="1"/>
    <col min="514" max="514" width="13.125" style="26" customWidth="1"/>
    <col min="515" max="515" width="6.125" style="26" customWidth="1"/>
    <col min="516" max="516" width="9.75" style="26" customWidth="1"/>
    <col min="517" max="517" width="1.375" style="26" customWidth="1"/>
    <col min="518" max="757" width="9" style="26"/>
    <col min="758" max="758" width="1.375" style="26" customWidth="1"/>
    <col min="759" max="759" width="3.5" style="26" customWidth="1"/>
    <col min="760" max="760" width="22.125" style="26" customWidth="1"/>
    <col min="761" max="761" width="9.75" style="26" customWidth="1"/>
    <col min="762" max="762" width="7.375" style="26" customWidth="1"/>
    <col min="763" max="763" width="9" style="26"/>
    <col min="764" max="764" width="9.25" style="26" customWidth="1"/>
    <col min="765" max="765" width="3.5" style="26" customWidth="1"/>
    <col min="766" max="767" width="12.625" style="26" customWidth="1"/>
    <col min="768" max="768" width="9" style="26"/>
    <col min="769" max="769" width="7.75" style="26" customWidth="1"/>
    <col min="770" max="770" width="13.125" style="26" customWidth="1"/>
    <col min="771" max="771" width="6.125" style="26" customWidth="1"/>
    <col min="772" max="772" width="9.75" style="26" customWidth="1"/>
    <col min="773" max="773" width="1.375" style="26" customWidth="1"/>
    <col min="774" max="1013" width="9" style="26"/>
    <col min="1014" max="1014" width="1.375" style="26" customWidth="1"/>
    <col min="1015" max="1015" width="3.5" style="26" customWidth="1"/>
    <col min="1016" max="1016" width="22.125" style="26" customWidth="1"/>
    <col min="1017" max="1017" width="9.75" style="26" customWidth="1"/>
    <col min="1018" max="1018" width="7.375" style="26" customWidth="1"/>
    <col min="1019" max="1019" width="9" style="26"/>
    <col min="1020" max="1020" width="9.25" style="26" customWidth="1"/>
    <col min="1021" max="1021" width="3.5" style="26" customWidth="1"/>
    <col min="1022" max="1023" width="12.625" style="26" customWidth="1"/>
    <col min="1024" max="1024" width="9" style="26"/>
    <col min="1025" max="1025" width="7.75" style="26" customWidth="1"/>
    <col min="1026" max="1026" width="13.125" style="26" customWidth="1"/>
    <col min="1027" max="1027" width="6.125" style="26" customWidth="1"/>
    <col min="1028" max="1028" width="9.75" style="26" customWidth="1"/>
    <col min="1029" max="1029" width="1.375" style="26" customWidth="1"/>
    <col min="1030" max="1269" width="9" style="26"/>
    <col min="1270" max="1270" width="1.375" style="26" customWidth="1"/>
    <col min="1271" max="1271" width="3.5" style="26" customWidth="1"/>
    <col min="1272" max="1272" width="22.125" style="26" customWidth="1"/>
    <col min="1273" max="1273" width="9.75" style="26" customWidth="1"/>
    <col min="1274" max="1274" width="7.375" style="26" customWidth="1"/>
    <col min="1275" max="1275" width="9" style="26"/>
    <col min="1276" max="1276" width="9.25" style="26" customWidth="1"/>
    <col min="1277" max="1277" width="3.5" style="26" customWidth="1"/>
    <col min="1278" max="1279" width="12.625" style="26" customWidth="1"/>
    <col min="1280" max="1280" width="9" style="26"/>
    <col min="1281" max="1281" width="7.75" style="26" customWidth="1"/>
    <col min="1282" max="1282" width="13.125" style="26" customWidth="1"/>
    <col min="1283" max="1283" width="6.125" style="26" customWidth="1"/>
    <col min="1284" max="1284" width="9.75" style="26" customWidth="1"/>
    <col min="1285" max="1285" width="1.375" style="26" customWidth="1"/>
    <col min="1286" max="1525" width="9" style="26"/>
    <col min="1526" max="1526" width="1.375" style="26" customWidth="1"/>
    <col min="1527" max="1527" width="3.5" style="26" customWidth="1"/>
    <col min="1528" max="1528" width="22.125" style="26" customWidth="1"/>
    <col min="1529" max="1529" width="9.75" style="26" customWidth="1"/>
    <col min="1530" max="1530" width="7.375" style="26" customWidth="1"/>
    <col min="1531" max="1531" width="9" style="26"/>
    <col min="1532" max="1532" width="9.25" style="26" customWidth="1"/>
    <col min="1533" max="1533" width="3.5" style="26" customWidth="1"/>
    <col min="1534" max="1535" width="12.625" style="26" customWidth="1"/>
    <col min="1536" max="1536" width="9" style="26"/>
    <col min="1537" max="1537" width="7.75" style="26" customWidth="1"/>
    <col min="1538" max="1538" width="13.125" style="26" customWidth="1"/>
    <col min="1539" max="1539" width="6.125" style="26" customWidth="1"/>
    <col min="1540" max="1540" width="9.75" style="26" customWidth="1"/>
    <col min="1541" max="1541" width="1.375" style="26" customWidth="1"/>
    <col min="1542" max="1781" width="9" style="26"/>
    <col min="1782" max="1782" width="1.375" style="26" customWidth="1"/>
    <col min="1783" max="1783" width="3.5" style="26" customWidth="1"/>
    <col min="1784" max="1784" width="22.125" style="26" customWidth="1"/>
    <col min="1785" max="1785" width="9.75" style="26" customWidth="1"/>
    <col min="1786" max="1786" width="7.375" style="26" customWidth="1"/>
    <col min="1787" max="1787" width="9" style="26"/>
    <col min="1788" max="1788" width="9.25" style="26" customWidth="1"/>
    <col min="1789" max="1789" width="3.5" style="26" customWidth="1"/>
    <col min="1790" max="1791" width="12.625" style="26" customWidth="1"/>
    <col min="1792" max="1792" width="9" style="26"/>
    <col min="1793" max="1793" width="7.75" style="26" customWidth="1"/>
    <col min="1794" max="1794" width="13.125" style="26" customWidth="1"/>
    <col min="1795" max="1795" width="6.125" style="26" customWidth="1"/>
    <col min="1796" max="1796" width="9.75" style="26" customWidth="1"/>
    <col min="1797" max="1797" width="1.375" style="26" customWidth="1"/>
    <col min="1798" max="2037" width="9" style="26"/>
    <col min="2038" max="2038" width="1.375" style="26" customWidth="1"/>
    <col min="2039" max="2039" width="3.5" style="26" customWidth="1"/>
    <col min="2040" max="2040" width="22.125" style="26" customWidth="1"/>
    <col min="2041" max="2041" width="9.75" style="26" customWidth="1"/>
    <col min="2042" max="2042" width="7.375" style="26" customWidth="1"/>
    <col min="2043" max="2043" width="9" style="26"/>
    <col min="2044" max="2044" width="9.25" style="26" customWidth="1"/>
    <col min="2045" max="2045" width="3.5" style="26" customWidth="1"/>
    <col min="2046" max="2047" width="12.625" style="26" customWidth="1"/>
    <col min="2048" max="2048" width="9" style="26"/>
    <col min="2049" max="2049" width="7.75" style="26" customWidth="1"/>
    <col min="2050" max="2050" width="13.125" style="26" customWidth="1"/>
    <col min="2051" max="2051" width="6.125" style="26" customWidth="1"/>
    <col min="2052" max="2052" width="9.75" style="26" customWidth="1"/>
    <col min="2053" max="2053" width="1.375" style="26" customWidth="1"/>
    <col min="2054" max="2293" width="9" style="26"/>
    <col min="2294" max="2294" width="1.375" style="26" customWidth="1"/>
    <col min="2295" max="2295" width="3.5" style="26" customWidth="1"/>
    <col min="2296" max="2296" width="22.125" style="26" customWidth="1"/>
    <col min="2297" max="2297" width="9.75" style="26" customWidth="1"/>
    <col min="2298" max="2298" width="7.375" style="26" customWidth="1"/>
    <col min="2299" max="2299" width="9" style="26"/>
    <col min="2300" max="2300" width="9.25" style="26" customWidth="1"/>
    <col min="2301" max="2301" width="3.5" style="26" customWidth="1"/>
    <col min="2302" max="2303" width="12.625" style="26" customWidth="1"/>
    <col min="2304" max="2304" width="9" style="26"/>
    <col min="2305" max="2305" width="7.75" style="26" customWidth="1"/>
    <col min="2306" max="2306" width="13.125" style="26" customWidth="1"/>
    <col min="2307" max="2307" width="6.125" style="26" customWidth="1"/>
    <col min="2308" max="2308" width="9.75" style="26" customWidth="1"/>
    <col min="2309" max="2309" width="1.375" style="26" customWidth="1"/>
    <col min="2310" max="2549" width="9" style="26"/>
    <col min="2550" max="2550" width="1.375" style="26" customWidth="1"/>
    <col min="2551" max="2551" width="3.5" style="26" customWidth="1"/>
    <col min="2552" max="2552" width="22.125" style="26" customWidth="1"/>
    <col min="2553" max="2553" width="9.75" style="26" customWidth="1"/>
    <col min="2554" max="2554" width="7.375" style="26" customWidth="1"/>
    <col min="2555" max="2555" width="9" style="26"/>
    <col min="2556" max="2556" width="9.25" style="26" customWidth="1"/>
    <col min="2557" max="2557" width="3.5" style="26" customWidth="1"/>
    <col min="2558" max="2559" width="12.625" style="26" customWidth="1"/>
    <col min="2560" max="2560" width="9" style="26"/>
    <col min="2561" max="2561" width="7.75" style="26" customWidth="1"/>
    <col min="2562" max="2562" width="13.125" style="26" customWidth="1"/>
    <col min="2563" max="2563" width="6.125" style="26" customWidth="1"/>
    <col min="2564" max="2564" width="9.75" style="26" customWidth="1"/>
    <col min="2565" max="2565" width="1.375" style="26" customWidth="1"/>
    <col min="2566" max="2805" width="9" style="26"/>
    <col min="2806" max="2806" width="1.375" style="26" customWidth="1"/>
    <col min="2807" max="2807" width="3.5" style="26" customWidth="1"/>
    <col min="2808" max="2808" width="22.125" style="26" customWidth="1"/>
    <col min="2809" max="2809" width="9.75" style="26" customWidth="1"/>
    <col min="2810" max="2810" width="7.375" style="26" customWidth="1"/>
    <col min="2811" max="2811" width="9" style="26"/>
    <col min="2812" max="2812" width="9.25" style="26" customWidth="1"/>
    <col min="2813" max="2813" width="3.5" style="26" customWidth="1"/>
    <col min="2814" max="2815" width="12.625" style="26" customWidth="1"/>
    <col min="2816" max="2816" width="9" style="26"/>
    <col min="2817" max="2817" width="7.75" style="26" customWidth="1"/>
    <col min="2818" max="2818" width="13.125" style="26" customWidth="1"/>
    <col min="2819" max="2819" width="6.125" style="26" customWidth="1"/>
    <col min="2820" max="2820" width="9.75" style="26" customWidth="1"/>
    <col min="2821" max="2821" width="1.375" style="26" customWidth="1"/>
    <col min="2822" max="3061" width="9" style="26"/>
    <col min="3062" max="3062" width="1.375" style="26" customWidth="1"/>
    <col min="3063" max="3063" width="3.5" style="26" customWidth="1"/>
    <col min="3064" max="3064" width="22.125" style="26" customWidth="1"/>
    <col min="3065" max="3065" width="9.75" style="26" customWidth="1"/>
    <col min="3066" max="3066" width="7.375" style="26" customWidth="1"/>
    <col min="3067" max="3067" width="9" style="26"/>
    <col min="3068" max="3068" width="9.25" style="26" customWidth="1"/>
    <col min="3069" max="3069" width="3.5" style="26" customWidth="1"/>
    <col min="3070" max="3071" width="12.625" style="26" customWidth="1"/>
    <col min="3072" max="3072" width="9" style="26"/>
    <col min="3073" max="3073" width="7.75" style="26" customWidth="1"/>
    <col min="3074" max="3074" width="13.125" style="26" customWidth="1"/>
    <col min="3075" max="3075" width="6.125" style="26" customWidth="1"/>
    <col min="3076" max="3076" width="9.75" style="26" customWidth="1"/>
    <col min="3077" max="3077" width="1.375" style="26" customWidth="1"/>
    <col min="3078" max="3317" width="9" style="26"/>
    <col min="3318" max="3318" width="1.375" style="26" customWidth="1"/>
    <col min="3319" max="3319" width="3.5" style="26" customWidth="1"/>
    <col min="3320" max="3320" width="22.125" style="26" customWidth="1"/>
    <col min="3321" max="3321" width="9.75" style="26" customWidth="1"/>
    <col min="3322" max="3322" width="7.375" style="26" customWidth="1"/>
    <col min="3323" max="3323" width="9" style="26"/>
    <col min="3324" max="3324" width="9.25" style="26" customWidth="1"/>
    <col min="3325" max="3325" width="3.5" style="26" customWidth="1"/>
    <col min="3326" max="3327" width="12.625" style="26" customWidth="1"/>
    <col min="3328" max="3328" width="9" style="26"/>
    <col min="3329" max="3329" width="7.75" style="26" customWidth="1"/>
    <col min="3330" max="3330" width="13.125" style="26" customWidth="1"/>
    <col min="3331" max="3331" width="6.125" style="26" customWidth="1"/>
    <col min="3332" max="3332" width="9.75" style="26" customWidth="1"/>
    <col min="3333" max="3333" width="1.375" style="26" customWidth="1"/>
    <col min="3334" max="3573" width="9" style="26"/>
    <col min="3574" max="3574" width="1.375" style="26" customWidth="1"/>
    <col min="3575" max="3575" width="3.5" style="26" customWidth="1"/>
    <col min="3576" max="3576" width="22.125" style="26" customWidth="1"/>
    <col min="3577" max="3577" width="9.75" style="26" customWidth="1"/>
    <col min="3578" max="3578" width="7.375" style="26" customWidth="1"/>
    <col min="3579" max="3579" width="9" style="26"/>
    <col min="3580" max="3580" width="9.25" style="26" customWidth="1"/>
    <col min="3581" max="3581" width="3.5" style="26" customWidth="1"/>
    <col min="3582" max="3583" width="12.625" style="26" customWidth="1"/>
    <col min="3584" max="3584" width="9" style="26"/>
    <col min="3585" max="3585" width="7.75" style="26" customWidth="1"/>
    <col min="3586" max="3586" width="13.125" style="26" customWidth="1"/>
    <col min="3587" max="3587" width="6.125" style="26" customWidth="1"/>
    <col min="3588" max="3588" width="9.75" style="26" customWidth="1"/>
    <col min="3589" max="3589" width="1.375" style="26" customWidth="1"/>
    <col min="3590" max="3829" width="9" style="26"/>
    <col min="3830" max="3830" width="1.375" style="26" customWidth="1"/>
    <col min="3831" max="3831" width="3.5" style="26" customWidth="1"/>
    <col min="3832" max="3832" width="22.125" style="26" customWidth="1"/>
    <col min="3833" max="3833" width="9.75" style="26" customWidth="1"/>
    <col min="3834" max="3834" width="7.375" style="26" customWidth="1"/>
    <col min="3835" max="3835" width="9" style="26"/>
    <col min="3836" max="3836" width="9.25" style="26" customWidth="1"/>
    <col min="3837" max="3837" width="3.5" style="26" customWidth="1"/>
    <col min="3838" max="3839" width="12.625" style="26" customWidth="1"/>
    <col min="3840" max="3840" width="9" style="26"/>
    <col min="3841" max="3841" width="7.75" style="26" customWidth="1"/>
    <col min="3842" max="3842" width="13.125" style="26" customWidth="1"/>
    <col min="3843" max="3843" width="6.125" style="26" customWidth="1"/>
    <col min="3844" max="3844" width="9.75" style="26" customWidth="1"/>
    <col min="3845" max="3845" width="1.375" style="26" customWidth="1"/>
    <col min="3846" max="4085" width="9" style="26"/>
    <col min="4086" max="4086" width="1.375" style="26" customWidth="1"/>
    <col min="4087" max="4087" width="3.5" style="26" customWidth="1"/>
    <col min="4088" max="4088" width="22.125" style="26" customWidth="1"/>
    <col min="4089" max="4089" width="9.75" style="26" customWidth="1"/>
    <col min="4090" max="4090" width="7.375" style="26" customWidth="1"/>
    <col min="4091" max="4091" width="9" style="26"/>
    <col min="4092" max="4092" width="9.25" style="26" customWidth="1"/>
    <col min="4093" max="4093" width="3.5" style="26" customWidth="1"/>
    <col min="4094" max="4095" width="12.625" style="26" customWidth="1"/>
    <col min="4096" max="4096" width="9" style="26"/>
    <col min="4097" max="4097" width="7.75" style="26" customWidth="1"/>
    <col min="4098" max="4098" width="13.125" style="26" customWidth="1"/>
    <col min="4099" max="4099" width="6.125" style="26" customWidth="1"/>
    <col min="4100" max="4100" width="9.75" style="26" customWidth="1"/>
    <col min="4101" max="4101" width="1.375" style="26" customWidth="1"/>
    <col min="4102" max="4341" width="9" style="26"/>
    <col min="4342" max="4342" width="1.375" style="26" customWidth="1"/>
    <col min="4343" max="4343" width="3.5" style="26" customWidth="1"/>
    <col min="4344" max="4344" width="22.125" style="26" customWidth="1"/>
    <col min="4345" max="4345" width="9.75" style="26" customWidth="1"/>
    <col min="4346" max="4346" width="7.375" style="26" customWidth="1"/>
    <col min="4347" max="4347" width="9" style="26"/>
    <col min="4348" max="4348" width="9.25" style="26" customWidth="1"/>
    <col min="4349" max="4349" width="3.5" style="26" customWidth="1"/>
    <col min="4350" max="4351" width="12.625" style="26" customWidth="1"/>
    <col min="4352" max="4352" width="9" style="26"/>
    <col min="4353" max="4353" width="7.75" style="26" customWidth="1"/>
    <col min="4354" max="4354" width="13.125" style="26" customWidth="1"/>
    <col min="4355" max="4355" width="6.125" style="26" customWidth="1"/>
    <col min="4356" max="4356" width="9.75" style="26" customWidth="1"/>
    <col min="4357" max="4357" width="1.375" style="26" customWidth="1"/>
    <col min="4358" max="4597" width="9" style="26"/>
    <col min="4598" max="4598" width="1.375" style="26" customWidth="1"/>
    <col min="4599" max="4599" width="3.5" style="26" customWidth="1"/>
    <col min="4600" max="4600" width="22.125" style="26" customWidth="1"/>
    <col min="4601" max="4601" width="9.75" style="26" customWidth="1"/>
    <col min="4602" max="4602" width="7.375" style="26" customWidth="1"/>
    <col min="4603" max="4603" width="9" style="26"/>
    <col min="4604" max="4604" width="9.25" style="26" customWidth="1"/>
    <col min="4605" max="4605" width="3.5" style="26" customWidth="1"/>
    <col min="4606" max="4607" width="12.625" style="26" customWidth="1"/>
    <col min="4608" max="4608" width="9" style="26"/>
    <col min="4609" max="4609" width="7.75" style="26" customWidth="1"/>
    <col min="4610" max="4610" width="13.125" style="26" customWidth="1"/>
    <col min="4611" max="4611" width="6.125" style="26" customWidth="1"/>
    <col min="4612" max="4612" width="9.75" style="26" customWidth="1"/>
    <col min="4613" max="4613" width="1.375" style="26" customWidth="1"/>
    <col min="4614" max="4853" width="9" style="26"/>
    <col min="4854" max="4854" width="1.375" style="26" customWidth="1"/>
    <col min="4855" max="4855" width="3.5" style="26" customWidth="1"/>
    <col min="4856" max="4856" width="22.125" style="26" customWidth="1"/>
    <col min="4857" max="4857" width="9.75" style="26" customWidth="1"/>
    <col min="4858" max="4858" width="7.375" style="26" customWidth="1"/>
    <col min="4859" max="4859" width="9" style="26"/>
    <col min="4860" max="4860" width="9.25" style="26" customWidth="1"/>
    <col min="4861" max="4861" width="3.5" style="26" customWidth="1"/>
    <col min="4862" max="4863" width="12.625" style="26" customWidth="1"/>
    <col min="4864" max="4864" width="9" style="26"/>
    <col min="4865" max="4865" width="7.75" style="26" customWidth="1"/>
    <col min="4866" max="4866" width="13.125" style="26" customWidth="1"/>
    <col min="4867" max="4867" width="6.125" style="26" customWidth="1"/>
    <col min="4868" max="4868" width="9.75" style="26" customWidth="1"/>
    <col min="4869" max="4869" width="1.375" style="26" customWidth="1"/>
    <col min="4870" max="5109" width="9" style="26"/>
    <col min="5110" max="5110" width="1.375" style="26" customWidth="1"/>
    <col min="5111" max="5111" width="3.5" style="26" customWidth="1"/>
    <col min="5112" max="5112" width="22.125" style="26" customWidth="1"/>
    <col min="5113" max="5113" width="9.75" style="26" customWidth="1"/>
    <col min="5114" max="5114" width="7.375" style="26" customWidth="1"/>
    <col min="5115" max="5115" width="9" style="26"/>
    <col min="5116" max="5116" width="9.25" style="26" customWidth="1"/>
    <col min="5117" max="5117" width="3.5" style="26" customWidth="1"/>
    <col min="5118" max="5119" width="12.625" style="26" customWidth="1"/>
    <col min="5120" max="5120" width="9" style="26"/>
    <col min="5121" max="5121" width="7.75" style="26" customWidth="1"/>
    <col min="5122" max="5122" width="13.125" style="26" customWidth="1"/>
    <col min="5123" max="5123" width="6.125" style="26" customWidth="1"/>
    <col min="5124" max="5124" width="9.75" style="26" customWidth="1"/>
    <col min="5125" max="5125" width="1.375" style="26" customWidth="1"/>
    <col min="5126" max="5365" width="9" style="26"/>
    <col min="5366" max="5366" width="1.375" style="26" customWidth="1"/>
    <col min="5367" max="5367" width="3.5" style="26" customWidth="1"/>
    <col min="5368" max="5368" width="22.125" style="26" customWidth="1"/>
    <col min="5369" max="5369" width="9.75" style="26" customWidth="1"/>
    <col min="5370" max="5370" width="7.375" style="26" customWidth="1"/>
    <col min="5371" max="5371" width="9" style="26"/>
    <col min="5372" max="5372" width="9.25" style="26" customWidth="1"/>
    <col min="5373" max="5373" width="3.5" style="26" customWidth="1"/>
    <col min="5374" max="5375" width="12.625" style="26" customWidth="1"/>
    <col min="5376" max="5376" width="9" style="26"/>
    <col min="5377" max="5377" width="7.75" style="26" customWidth="1"/>
    <col min="5378" max="5378" width="13.125" style="26" customWidth="1"/>
    <col min="5379" max="5379" width="6.125" style="26" customWidth="1"/>
    <col min="5380" max="5380" width="9.75" style="26" customWidth="1"/>
    <col min="5381" max="5381" width="1.375" style="26" customWidth="1"/>
    <col min="5382" max="5621" width="9" style="26"/>
    <col min="5622" max="5622" width="1.375" style="26" customWidth="1"/>
    <col min="5623" max="5623" width="3.5" style="26" customWidth="1"/>
    <col min="5624" max="5624" width="22.125" style="26" customWidth="1"/>
    <col min="5625" max="5625" width="9.75" style="26" customWidth="1"/>
    <col min="5626" max="5626" width="7.375" style="26" customWidth="1"/>
    <col min="5627" max="5627" width="9" style="26"/>
    <col min="5628" max="5628" width="9.25" style="26" customWidth="1"/>
    <col min="5629" max="5629" width="3.5" style="26" customWidth="1"/>
    <col min="5630" max="5631" width="12.625" style="26" customWidth="1"/>
    <col min="5632" max="5632" width="9" style="26"/>
    <col min="5633" max="5633" width="7.75" style="26" customWidth="1"/>
    <col min="5634" max="5634" width="13.125" style="26" customWidth="1"/>
    <col min="5635" max="5635" width="6.125" style="26" customWidth="1"/>
    <col min="5636" max="5636" width="9.75" style="26" customWidth="1"/>
    <col min="5637" max="5637" width="1.375" style="26" customWidth="1"/>
    <col min="5638" max="5877" width="9" style="26"/>
    <col min="5878" max="5878" width="1.375" style="26" customWidth="1"/>
    <col min="5879" max="5879" width="3.5" style="26" customWidth="1"/>
    <col min="5880" max="5880" width="22.125" style="26" customWidth="1"/>
    <col min="5881" max="5881" width="9.75" style="26" customWidth="1"/>
    <col min="5882" max="5882" width="7.375" style="26" customWidth="1"/>
    <col min="5883" max="5883" width="9" style="26"/>
    <col min="5884" max="5884" width="9.25" style="26" customWidth="1"/>
    <col min="5885" max="5885" width="3.5" style="26" customWidth="1"/>
    <col min="5886" max="5887" width="12.625" style="26" customWidth="1"/>
    <col min="5888" max="5888" width="9" style="26"/>
    <col min="5889" max="5889" width="7.75" style="26" customWidth="1"/>
    <col min="5890" max="5890" width="13.125" style="26" customWidth="1"/>
    <col min="5891" max="5891" width="6.125" style="26" customWidth="1"/>
    <col min="5892" max="5892" width="9.75" style="26" customWidth="1"/>
    <col min="5893" max="5893" width="1.375" style="26" customWidth="1"/>
    <col min="5894" max="6133" width="9" style="26"/>
    <col min="6134" max="6134" width="1.375" style="26" customWidth="1"/>
    <col min="6135" max="6135" width="3.5" style="26" customWidth="1"/>
    <col min="6136" max="6136" width="22.125" style="26" customWidth="1"/>
    <col min="6137" max="6137" width="9.75" style="26" customWidth="1"/>
    <col min="6138" max="6138" width="7.375" style="26" customWidth="1"/>
    <col min="6139" max="6139" width="9" style="26"/>
    <col min="6140" max="6140" width="9.25" style="26" customWidth="1"/>
    <col min="6141" max="6141" width="3.5" style="26" customWidth="1"/>
    <col min="6142" max="6143" width="12.625" style="26" customWidth="1"/>
    <col min="6144" max="6144" width="9" style="26"/>
    <col min="6145" max="6145" width="7.75" style="26" customWidth="1"/>
    <col min="6146" max="6146" width="13.125" style="26" customWidth="1"/>
    <col min="6147" max="6147" width="6.125" style="26" customWidth="1"/>
    <col min="6148" max="6148" width="9.75" style="26" customWidth="1"/>
    <col min="6149" max="6149" width="1.375" style="26" customWidth="1"/>
    <col min="6150" max="6389" width="9" style="26"/>
    <col min="6390" max="6390" width="1.375" style="26" customWidth="1"/>
    <col min="6391" max="6391" width="3.5" style="26" customWidth="1"/>
    <col min="6392" max="6392" width="22.125" style="26" customWidth="1"/>
    <col min="6393" max="6393" width="9.75" style="26" customWidth="1"/>
    <col min="6394" max="6394" width="7.375" style="26" customWidth="1"/>
    <col min="6395" max="6395" width="9" style="26"/>
    <col min="6396" max="6396" width="9.25" style="26" customWidth="1"/>
    <col min="6397" max="6397" width="3.5" style="26" customWidth="1"/>
    <col min="6398" max="6399" width="12.625" style="26" customWidth="1"/>
    <col min="6400" max="6400" width="9" style="26"/>
    <col min="6401" max="6401" width="7.75" style="26" customWidth="1"/>
    <col min="6402" max="6402" width="13.125" style="26" customWidth="1"/>
    <col min="6403" max="6403" width="6.125" style="26" customWidth="1"/>
    <col min="6404" max="6404" width="9.75" style="26" customWidth="1"/>
    <col min="6405" max="6405" width="1.375" style="26" customWidth="1"/>
    <col min="6406" max="6645" width="9" style="26"/>
    <col min="6646" max="6646" width="1.375" style="26" customWidth="1"/>
    <col min="6647" max="6647" width="3.5" style="26" customWidth="1"/>
    <col min="6648" max="6648" width="22.125" style="26" customWidth="1"/>
    <col min="6649" max="6649" width="9.75" style="26" customWidth="1"/>
    <col min="6650" max="6650" width="7.375" style="26" customWidth="1"/>
    <col min="6651" max="6651" width="9" style="26"/>
    <col min="6652" max="6652" width="9.25" style="26" customWidth="1"/>
    <col min="6653" max="6653" width="3.5" style="26" customWidth="1"/>
    <col min="6654" max="6655" width="12.625" style="26" customWidth="1"/>
    <col min="6656" max="6656" width="9" style="26"/>
    <col min="6657" max="6657" width="7.75" style="26" customWidth="1"/>
    <col min="6658" max="6658" width="13.125" style="26" customWidth="1"/>
    <col min="6659" max="6659" width="6.125" style="26" customWidth="1"/>
    <col min="6660" max="6660" width="9.75" style="26" customWidth="1"/>
    <col min="6661" max="6661" width="1.375" style="26" customWidth="1"/>
    <col min="6662" max="6901" width="9" style="26"/>
    <col min="6902" max="6902" width="1.375" style="26" customWidth="1"/>
    <col min="6903" max="6903" width="3.5" style="26" customWidth="1"/>
    <col min="6904" max="6904" width="22.125" style="26" customWidth="1"/>
    <col min="6905" max="6905" width="9.75" style="26" customWidth="1"/>
    <col min="6906" max="6906" width="7.375" style="26" customWidth="1"/>
    <col min="6907" max="6907" width="9" style="26"/>
    <col min="6908" max="6908" width="9.25" style="26" customWidth="1"/>
    <col min="6909" max="6909" width="3.5" style="26" customWidth="1"/>
    <col min="6910" max="6911" width="12.625" style="26" customWidth="1"/>
    <col min="6912" max="6912" width="9" style="26"/>
    <col min="6913" max="6913" width="7.75" style="26" customWidth="1"/>
    <col min="6914" max="6914" width="13.125" style="26" customWidth="1"/>
    <col min="6915" max="6915" width="6.125" style="26" customWidth="1"/>
    <col min="6916" max="6916" width="9.75" style="26" customWidth="1"/>
    <col min="6917" max="6917" width="1.375" style="26" customWidth="1"/>
    <col min="6918" max="7157" width="9" style="26"/>
    <col min="7158" max="7158" width="1.375" style="26" customWidth="1"/>
    <col min="7159" max="7159" width="3.5" style="26" customWidth="1"/>
    <col min="7160" max="7160" width="22.125" style="26" customWidth="1"/>
    <col min="7161" max="7161" width="9.75" style="26" customWidth="1"/>
    <col min="7162" max="7162" width="7.375" style="26" customWidth="1"/>
    <col min="7163" max="7163" width="9" style="26"/>
    <col min="7164" max="7164" width="9.25" style="26" customWidth="1"/>
    <col min="7165" max="7165" width="3.5" style="26" customWidth="1"/>
    <col min="7166" max="7167" width="12.625" style="26" customWidth="1"/>
    <col min="7168" max="7168" width="9" style="26"/>
    <col min="7169" max="7169" width="7.75" style="26" customWidth="1"/>
    <col min="7170" max="7170" width="13.125" style="26" customWidth="1"/>
    <col min="7171" max="7171" width="6.125" style="26" customWidth="1"/>
    <col min="7172" max="7172" width="9.75" style="26" customWidth="1"/>
    <col min="7173" max="7173" width="1.375" style="26" customWidth="1"/>
    <col min="7174" max="7413" width="9" style="26"/>
    <col min="7414" max="7414" width="1.375" style="26" customWidth="1"/>
    <col min="7415" max="7415" width="3.5" style="26" customWidth="1"/>
    <col min="7416" max="7416" width="22.125" style="26" customWidth="1"/>
    <col min="7417" max="7417" width="9.75" style="26" customWidth="1"/>
    <col min="7418" max="7418" width="7.375" style="26" customWidth="1"/>
    <col min="7419" max="7419" width="9" style="26"/>
    <col min="7420" max="7420" width="9.25" style="26" customWidth="1"/>
    <col min="7421" max="7421" width="3.5" style="26" customWidth="1"/>
    <col min="7422" max="7423" width="12.625" style="26" customWidth="1"/>
    <col min="7424" max="7424" width="9" style="26"/>
    <col min="7425" max="7425" width="7.75" style="26" customWidth="1"/>
    <col min="7426" max="7426" width="13.125" style="26" customWidth="1"/>
    <col min="7427" max="7427" width="6.125" style="26" customWidth="1"/>
    <col min="7428" max="7428" width="9.75" style="26" customWidth="1"/>
    <col min="7429" max="7429" width="1.375" style="26" customWidth="1"/>
    <col min="7430" max="7669" width="9" style="26"/>
    <col min="7670" max="7670" width="1.375" style="26" customWidth="1"/>
    <col min="7671" max="7671" width="3.5" style="26" customWidth="1"/>
    <col min="7672" max="7672" width="22.125" style="26" customWidth="1"/>
    <col min="7673" max="7673" width="9.75" style="26" customWidth="1"/>
    <col min="7674" max="7674" width="7.375" style="26" customWidth="1"/>
    <col min="7675" max="7675" width="9" style="26"/>
    <col min="7676" max="7676" width="9.25" style="26" customWidth="1"/>
    <col min="7677" max="7677" width="3.5" style="26" customWidth="1"/>
    <col min="7678" max="7679" width="12.625" style="26" customWidth="1"/>
    <col min="7680" max="7680" width="9" style="26"/>
    <col min="7681" max="7681" width="7.75" style="26" customWidth="1"/>
    <col min="7682" max="7682" width="13.125" style="26" customWidth="1"/>
    <col min="7683" max="7683" width="6.125" style="26" customWidth="1"/>
    <col min="7684" max="7684" width="9.75" style="26" customWidth="1"/>
    <col min="7685" max="7685" width="1.375" style="26" customWidth="1"/>
    <col min="7686" max="7925" width="9" style="26"/>
    <col min="7926" max="7926" width="1.375" style="26" customWidth="1"/>
    <col min="7927" max="7927" width="3.5" style="26" customWidth="1"/>
    <col min="7928" max="7928" width="22.125" style="26" customWidth="1"/>
    <col min="7929" max="7929" width="9.75" style="26" customWidth="1"/>
    <col min="7930" max="7930" width="7.375" style="26" customWidth="1"/>
    <col min="7931" max="7931" width="9" style="26"/>
    <col min="7932" max="7932" width="9.25" style="26" customWidth="1"/>
    <col min="7933" max="7933" width="3.5" style="26" customWidth="1"/>
    <col min="7934" max="7935" width="12.625" style="26" customWidth="1"/>
    <col min="7936" max="7936" width="9" style="26"/>
    <col min="7937" max="7937" width="7.75" style="26" customWidth="1"/>
    <col min="7938" max="7938" width="13.125" style="26" customWidth="1"/>
    <col min="7939" max="7939" width="6.125" style="26" customWidth="1"/>
    <col min="7940" max="7940" width="9.75" style="26" customWidth="1"/>
    <col min="7941" max="7941" width="1.375" style="26" customWidth="1"/>
    <col min="7942" max="8181" width="9" style="26"/>
    <col min="8182" max="8182" width="1.375" style="26" customWidth="1"/>
    <col min="8183" max="8183" width="3.5" style="26" customWidth="1"/>
    <col min="8184" max="8184" width="22.125" style="26" customWidth="1"/>
    <col min="8185" max="8185" width="9.75" style="26" customWidth="1"/>
    <col min="8186" max="8186" width="7.375" style="26" customWidth="1"/>
    <col min="8187" max="8187" width="9" style="26"/>
    <col min="8188" max="8188" width="9.25" style="26" customWidth="1"/>
    <col min="8189" max="8189" width="3.5" style="26" customWidth="1"/>
    <col min="8190" max="8191" width="12.625" style="26" customWidth="1"/>
    <col min="8192" max="8192" width="9" style="26"/>
    <col min="8193" max="8193" width="7.75" style="26" customWidth="1"/>
    <col min="8194" max="8194" width="13.125" style="26" customWidth="1"/>
    <col min="8195" max="8195" width="6.125" style="26" customWidth="1"/>
    <col min="8196" max="8196" width="9.75" style="26" customWidth="1"/>
    <col min="8197" max="8197" width="1.375" style="26" customWidth="1"/>
    <col min="8198" max="8437" width="9" style="26"/>
    <col min="8438" max="8438" width="1.375" style="26" customWidth="1"/>
    <col min="8439" max="8439" width="3.5" style="26" customWidth="1"/>
    <col min="8440" max="8440" width="22.125" style="26" customWidth="1"/>
    <col min="8441" max="8441" width="9.75" style="26" customWidth="1"/>
    <col min="8442" max="8442" width="7.375" style="26" customWidth="1"/>
    <col min="8443" max="8443" width="9" style="26"/>
    <col min="8444" max="8444" width="9.25" style="26" customWidth="1"/>
    <col min="8445" max="8445" width="3.5" style="26" customWidth="1"/>
    <col min="8446" max="8447" width="12.625" style="26" customWidth="1"/>
    <col min="8448" max="8448" width="9" style="26"/>
    <col min="8449" max="8449" width="7.75" style="26" customWidth="1"/>
    <col min="8450" max="8450" width="13.125" style="26" customWidth="1"/>
    <col min="8451" max="8451" width="6.125" style="26" customWidth="1"/>
    <col min="8452" max="8452" width="9.75" style="26" customWidth="1"/>
    <col min="8453" max="8453" width="1.375" style="26" customWidth="1"/>
    <col min="8454" max="8693" width="9" style="26"/>
    <col min="8694" max="8694" width="1.375" style="26" customWidth="1"/>
    <col min="8695" max="8695" width="3.5" style="26" customWidth="1"/>
    <col min="8696" max="8696" width="22.125" style="26" customWidth="1"/>
    <col min="8697" max="8697" width="9.75" style="26" customWidth="1"/>
    <col min="8698" max="8698" width="7.375" style="26" customWidth="1"/>
    <col min="8699" max="8699" width="9" style="26"/>
    <col min="8700" max="8700" width="9.25" style="26" customWidth="1"/>
    <col min="8701" max="8701" width="3.5" style="26" customWidth="1"/>
    <col min="8702" max="8703" width="12.625" style="26" customWidth="1"/>
    <col min="8704" max="8704" width="9" style="26"/>
    <col min="8705" max="8705" width="7.75" style="26" customWidth="1"/>
    <col min="8706" max="8706" width="13.125" style="26" customWidth="1"/>
    <col min="8707" max="8707" width="6.125" style="26" customWidth="1"/>
    <col min="8708" max="8708" width="9.75" style="26" customWidth="1"/>
    <col min="8709" max="8709" width="1.375" style="26" customWidth="1"/>
    <col min="8710" max="8949" width="9" style="26"/>
    <col min="8950" max="8950" width="1.375" style="26" customWidth="1"/>
    <col min="8951" max="8951" width="3.5" style="26" customWidth="1"/>
    <col min="8952" max="8952" width="22.125" style="26" customWidth="1"/>
    <col min="8953" max="8953" width="9.75" style="26" customWidth="1"/>
    <col min="8954" max="8954" width="7.375" style="26" customWidth="1"/>
    <col min="8955" max="8955" width="9" style="26"/>
    <col min="8956" max="8956" width="9.25" style="26" customWidth="1"/>
    <col min="8957" max="8957" width="3.5" style="26" customWidth="1"/>
    <col min="8958" max="8959" width="12.625" style="26" customWidth="1"/>
    <col min="8960" max="8960" width="9" style="26"/>
    <col min="8961" max="8961" width="7.75" style="26" customWidth="1"/>
    <col min="8962" max="8962" width="13.125" style="26" customWidth="1"/>
    <col min="8963" max="8963" width="6.125" style="26" customWidth="1"/>
    <col min="8964" max="8964" width="9.75" style="26" customWidth="1"/>
    <col min="8965" max="8965" width="1.375" style="26" customWidth="1"/>
    <col min="8966" max="9205" width="9" style="26"/>
    <col min="9206" max="9206" width="1.375" style="26" customWidth="1"/>
    <col min="9207" max="9207" width="3.5" style="26" customWidth="1"/>
    <col min="9208" max="9208" width="22.125" style="26" customWidth="1"/>
    <col min="9209" max="9209" width="9.75" style="26" customWidth="1"/>
    <col min="9210" max="9210" width="7.375" style="26" customWidth="1"/>
    <col min="9211" max="9211" width="9" style="26"/>
    <col min="9212" max="9212" width="9.25" style="26" customWidth="1"/>
    <col min="9213" max="9213" width="3.5" style="26" customWidth="1"/>
    <col min="9214" max="9215" width="12.625" style="26" customWidth="1"/>
    <col min="9216" max="9216" width="9" style="26"/>
    <col min="9217" max="9217" width="7.75" style="26" customWidth="1"/>
    <col min="9218" max="9218" width="13.125" style="26" customWidth="1"/>
    <col min="9219" max="9219" width="6.125" style="26" customWidth="1"/>
    <col min="9220" max="9220" width="9.75" style="26" customWidth="1"/>
    <col min="9221" max="9221" width="1.375" style="26" customWidth="1"/>
    <col min="9222" max="9461" width="9" style="26"/>
    <col min="9462" max="9462" width="1.375" style="26" customWidth="1"/>
    <col min="9463" max="9463" width="3.5" style="26" customWidth="1"/>
    <col min="9464" max="9464" width="22.125" style="26" customWidth="1"/>
    <col min="9465" max="9465" width="9.75" style="26" customWidth="1"/>
    <col min="9466" max="9466" width="7.375" style="26" customWidth="1"/>
    <col min="9467" max="9467" width="9" style="26"/>
    <col min="9468" max="9468" width="9.25" style="26" customWidth="1"/>
    <col min="9469" max="9469" width="3.5" style="26" customWidth="1"/>
    <col min="9470" max="9471" width="12.625" style="26" customWidth="1"/>
    <col min="9472" max="9472" width="9" style="26"/>
    <col min="9473" max="9473" width="7.75" style="26" customWidth="1"/>
    <col min="9474" max="9474" width="13.125" style="26" customWidth="1"/>
    <col min="9475" max="9475" width="6.125" style="26" customWidth="1"/>
    <col min="9476" max="9476" width="9.75" style="26" customWidth="1"/>
    <col min="9477" max="9477" width="1.375" style="26" customWidth="1"/>
    <col min="9478" max="9717" width="9" style="26"/>
    <col min="9718" max="9718" width="1.375" style="26" customWidth="1"/>
    <col min="9719" max="9719" width="3.5" style="26" customWidth="1"/>
    <col min="9720" max="9720" width="22.125" style="26" customWidth="1"/>
    <col min="9721" max="9721" width="9.75" style="26" customWidth="1"/>
    <col min="9722" max="9722" width="7.375" style="26" customWidth="1"/>
    <col min="9723" max="9723" width="9" style="26"/>
    <col min="9724" max="9724" width="9.25" style="26" customWidth="1"/>
    <col min="9725" max="9725" width="3.5" style="26" customWidth="1"/>
    <col min="9726" max="9727" width="12.625" style="26" customWidth="1"/>
    <col min="9728" max="9728" width="9" style="26"/>
    <col min="9729" max="9729" width="7.75" style="26" customWidth="1"/>
    <col min="9730" max="9730" width="13.125" style="26" customWidth="1"/>
    <col min="9731" max="9731" width="6.125" style="26" customWidth="1"/>
    <col min="9732" max="9732" width="9.75" style="26" customWidth="1"/>
    <col min="9733" max="9733" width="1.375" style="26" customWidth="1"/>
    <col min="9734" max="9973" width="9" style="26"/>
    <col min="9974" max="9974" width="1.375" style="26" customWidth="1"/>
    <col min="9975" max="9975" width="3.5" style="26" customWidth="1"/>
    <col min="9976" max="9976" width="22.125" style="26" customWidth="1"/>
    <col min="9977" max="9977" width="9.75" style="26" customWidth="1"/>
    <col min="9978" max="9978" width="7.375" style="26" customWidth="1"/>
    <col min="9979" max="9979" width="9" style="26"/>
    <col min="9980" max="9980" width="9.25" style="26" customWidth="1"/>
    <col min="9981" max="9981" width="3.5" style="26" customWidth="1"/>
    <col min="9982" max="9983" width="12.625" style="26" customWidth="1"/>
    <col min="9984" max="9984" width="9" style="26"/>
    <col min="9985" max="9985" width="7.75" style="26" customWidth="1"/>
    <col min="9986" max="9986" width="13.125" style="26" customWidth="1"/>
    <col min="9987" max="9987" width="6.125" style="26" customWidth="1"/>
    <col min="9988" max="9988" width="9.75" style="26" customWidth="1"/>
    <col min="9989" max="9989" width="1.375" style="26" customWidth="1"/>
    <col min="9990" max="10229" width="9" style="26"/>
    <col min="10230" max="10230" width="1.375" style="26" customWidth="1"/>
    <col min="10231" max="10231" width="3.5" style="26" customWidth="1"/>
    <col min="10232" max="10232" width="22.125" style="26" customWidth="1"/>
    <col min="10233" max="10233" width="9.75" style="26" customWidth="1"/>
    <col min="10234" max="10234" width="7.375" style="26" customWidth="1"/>
    <col min="10235" max="10235" width="9" style="26"/>
    <col min="10236" max="10236" width="9.25" style="26" customWidth="1"/>
    <col min="10237" max="10237" width="3.5" style="26" customWidth="1"/>
    <col min="10238" max="10239" width="12.625" style="26" customWidth="1"/>
    <col min="10240" max="10240" width="9" style="26"/>
    <col min="10241" max="10241" width="7.75" style="26" customWidth="1"/>
    <col min="10242" max="10242" width="13.125" style="26" customWidth="1"/>
    <col min="10243" max="10243" width="6.125" style="26" customWidth="1"/>
    <col min="10244" max="10244" width="9.75" style="26" customWidth="1"/>
    <col min="10245" max="10245" width="1.375" style="26" customWidth="1"/>
    <col min="10246" max="10485" width="9" style="26"/>
    <col min="10486" max="10486" width="1.375" style="26" customWidth="1"/>
    <col min="10487" max="10487" width="3.5" style="26" customWidth="1"/>
    <col min="10488" max="10488" width="22.125" style="26" customWidth="1"/>
    <col min="10489" max="10489" width="9.75" style="26" customWidth="1"/>
    <col min="10490" max="10490" width="7.375" style="26" customWidth="1"/>
    <col min="10491" max="10491" width="9" style="26"/>
    <col min="10492" max="10492" width="9.25" style="26" customWidth="1"/>
    <col min="10493" max="10493" width="3.5" style="26" customWidth="1"/>
    <col min="10494" max="10495" width="12.625" style="26" customWidth="1"/>
    <col min="10496" max="10496" width="9" style="26"/>
    <col min="10497" max="10497" width="7.75" style="26" customWidth="1"/>
    <col min="10498" max="10498" width="13.125" style="26" customWidth="1"/>
    <col min="10499" max="10499" width="6.125" style="26" customWidth="1"/>
    <col min="10500" max="10500" width="9.75" style="26" customWidth="1"/>
    <col min="10501" max="10501" width="1.375" style="26" customWidth="1"/>
    <col min="10502" max="10741" width="9" style="26"/>
    <col min="10742" max="10742" width="1.375" style="26" customWidth="1"/>
    <col min="10743" max="10743" width="3.5" style="26" customWidth="1"/>
    <col min="10744" max="10744" width="22.125" style="26" customWidth="1"/>
    <col min="10745" max="10745" width="9.75" style="26" customWidth="1"/>
    <col min="10746" max="10746" width="7.375" style="26" customWidth="1"/>
    <col min="10747" max="10747" width="9" style="26"/>
    <col min="10748" max="10748" width="9.25" style="26" customWidth="1"/>
    <col min="10749" max="10749" width="3.5" style="26" customWidth="1"/>
    <col min="10750" max="10751" width="12.625" style="26" customWidth="1"/>
    <col min="10752" max="10752" width="9" style="26"/>
    <col min="10753" max="10753" width="7.75" style="26" customWidth="1"/>
    <col min="10754" max="10754" width="13.125" style="26" customWidth="1"/>
    <col min="10755" max="10755" width="6.125" style="26" customWidth="1"/>
    <col min="10756" max="10756" width="9.75" style="26" customWidth="1"/>
    <col min="10757" max="10757" width="1.375" style="26" customWidth="1"/>
    <col min="10758" max="10997" width="9" style="26"/>
    <col min="10998" max="10998" width="1.375" style="26" customWidth="1"/>
    <col min="10999" max="10999" width="3.5" style="26" customWidth="1"/>
    <col min="11000" max="11000" width="22.125" style="26" customWidth="1"/>
    <col min="11001" max="11001" width="9.75" style="26" customWidth="1"/>
    <col min="11002" max="11002" width="7.375" style="26" customWidth="1"/>
    <col min="11003" max="11003" width="9" style="26"/>
    <col min="11004" max="11004" width="9.25" style="26" customWidth="1"/>
    <col min="11005" max="11005" width="3.5" style="26" customWidth="1"/>
    <col min="11006" max="11007" width="12.625" style="26" customWidth="1"/>
    <col min="11008" max="11008" width="9" style="26"/>
    <col min="11009" max="11009" width="7.75" style="26" customWidth="1"/>
    <col min="11010" max="11010" width="13.125" style="26" customWidth="1"/>
    <col min="11011" max="11011" width="6.125" style="26" customWidth="1"/>
    <col min="11012" max="11012" width="9.75" style="26" customWidth="1"/>
    <col min="11013" max="11013" width="1.375" style="26" customWidth="1"/>
    <col min="11014" max="11253" width="9" style="26"/>
    <col min="11254" max="11254" width="1.375" style="26" customWidth="1"/>
    <col min="11255" max="11255" width="3.5" style="26" customWidth="1"/>
    <col min="11256" max="11256" width="22.125" style="26" customWidth="1"/>
    <col min="11257" max="11257" width="9.75" style="26" customWidth="1"/>
    <col min="11258" max="11258" width="7.375" style="26" customWidth="1"/>
    <col min="11259" max="11259" width="9" style="26"/>
    <col min="11260" max="11260" width="9.25" style="26" customWidth="1"/>
    <col min="11261" max="11261" width="3.5" style="26" customWidth="1"/>
    <col min="11262" max="11263" width="12.625" style="26" customWidth="1"/>
    <col min="11264" max="11264" width="9" style="26"/>
    <col min="11265" max="11265" width="7.75" style="26" customWidth="1"/>
    <col min="11266" max="11266" width="13.125" style="26" customWidth="1"/>
    <col min="11267" max="11267" width="6.125" style="26" customWidth="1"/>
    <col min="11268" max="11268" width="9.75" style="26" customWidth="1"/>
    <col min="11269" max="11269" width="1.375" style="26" customWidth="1"/>
    <col min="11270" max="11509" width="9" style="26"/>
    <col min="11510" max="11510" width="1.375" style="26" customWidth="1"/>
    <col min="11511" max="11511" width="3.5" style="26" customWidth="1"/>
    <col min="11512" max="11512" width="22.125" style="26" customWidth="1"/>
    <col min="11513" max="11513" width="9.75" style="26" customWidth="1"/>
    <col min="11514" max="11514" width="7.375" style="26" customWidth="1"/>
    <col min="11515" max="11515" width="9" style="26"/>
    <col min="11516" max="11516" width="9.25" style="26" customWidth="1"/>
    <col min="11517" max="11517" width="3.5" style="26" customWidth="1"/>
    <col min="11518" max="11519" width="12.625" style="26" customWidth="1"/>
    <col min="11520" max="11520" width="9" style="26"/>
    <col min="11521" max="11521" width="7.75" style="26" customWidth="1"/>
    <col min="11522" max="11522" width="13.125" style="26" customWidth="1"/>
    <col min="11523" max="11523" width="6.125" style="26" customWidth="1"/>
    <col min="11524" max="11524" width="9.75" style="26" customWidth="1"/>
    <col min="11525" max="11525" width="1.375" style="26" customWidth="1"/>
    <col min="11526" max="11765" width="9" style="26"/>
    <col min="11766" max="11766" width="1.375" style="26" customWidth="1"/>
    <col min="11767" max="11767" width="3.5" style="26" customWidth="1"/>
    <col min="11768" max="11768" width="22.125" style="26" customWidth="1"/>
    <col min="11769" max="11769" width="9.75" style="26" customWidth="1"/>
    <col min="11770" max="11770" width="7.375" style="26" customWidth="1"/>
    <col min="11771" max="11771" width="9" style="26"/>
    <col min="11772" max="11772" width="9.25" style="26" customWidth="1"/>
    <col min="11773" max="11773" width="3.5" style="26" customWidth="1"/>
    <col min="11774" max="11775" width="12.625" style="26" customWidth="1"/>
    <col min="11776" max="11776" width="9" style="26"/>
    <col min="11777" max="11777" width="7.75" style="26" customWidth="1"/>
    <col min="11778" max="11778" width="13.125" style="26" customWidth="1"/>
    <col min="11779" max="11779" width="6.125" style="26" customWidth="1"/>
    <col min="11780" max="11780" width="9.75" style="26" customWidth="1"/>
    <col min="11781" max="11781" width="1.375" style="26" customWidth="1"/>
    <col min="11782" max="12021" width="9" style="26"/>
    <col min="12022" max="12022" width="1.375" style="26" customWidth="1"/>
    <col min="12023" max="12023" width="3.5" style="26" customWidth="1"/>
    <col min="12024" max="12024" width="22.125" style="26" customWidth="1"/>
    <col min="12025" max="12025" width="9.75" style="26" customWidth="1"/>
    <col min="12026" max="12026" width="7.375" style="26" customWidth="1"/>
    <col min="12027" max="12027" width="9" style="26"/>
    <col min="12028" max="12028" width="9.25" style="26" customWidth="1"/>
    <col min="12029" max="12029" width="3.5" style="26" customWidth="1"/>
    <col min="12030" max="12031" width="12.625" style="26" customWidth="1"/>
    <col min="12032" max="12032" width="9" style="26"/>
    <col min="12033" max="12033" width="7.75" style="26" customWidth="1"/>
    <col min="12034" max="12034" width="13.125" style="26" customWidth="1"/>
    <col min="12035" max="12035" width="6.125" style="26" customWidth="1"/>
    <col min="12036" max="12036" width="9.75" style="26" customWidth="1"/>
    <col min="12037" max="12037" width="1.375" style="26" customWidth="1"/>
    <col min="12038" max="12277" width="9" style="26"/>
    <col min="12278" max="12278" width="1.375" style="26" customWidth="1"/>
    <col min="12279" max="12279" width="3.5" style="26" customWidth="1"/>
    <col min="12280" max="12280" width="22.125" style="26" customWidth="1"/>
    <col min="12281" max="12281" width="9.75" style="26" customWidth="1"/>
    <col min="12282" max="12282" width="7.375" style="26" customWidth="1"/>
    <col min="12283" max="12283" width="9" style="26"/>
    <col min="12284" max="12284" width="9.25" style="26" customWidth="1"/>
    <col min="12285" max="12285" width="3.5" style="26" customWidth="1"/>
    <col min="12286" max="12287" width="12.625" style="26" customWidth="1"/>
    <col min="12288" max="12288" width="9" style="26"/>
    <col min="12289" max="12289" width="7.75" style="26" customWidth="1"/>
    <col min="12290" max="12290" width="13.125" style="26" customWidth="1"/>
    <col min="12291" max="12291" width="6.125" style="26" customWidth="1"/>
    <col min="12292" max="12292" width="9.75" style="26" customWidth="1"/>
    <col min="12293" max="12293" width="1.375" style="26" customWidth="1"/>
    <col min="12294" max="12533" width="9" style="26"/>
    <col min="12534" max="12534" width="1.375" style="26" customWidth="1"/>
    <col min="12535" max="12535" width="3.5" style="26" customWidth="1"/>
    <col min="12536" max="12536" width="22.125" style="26" customWidth="1"/>
    <col min="12537" max="12537" width="9.75" style="26" customWidth="1"/>
    <col min="12538" max="12538" width="7.375" style="26" customWidth="1"/>
    <col min="12539" max="12539" width="9" style="26"/>
    <col min="12540" max="12540" width="9.25" style="26" customWidth="1"/>
    <col min="12541" max="12541" width="3.5" style="26" customWidth="1"/>
    <col min="12542" max="12543" width="12.625" style="26" customWidth="1"/>
    <col min="12544" max="12544" width="9" style="26"/>
    <col min="12545" max="12545" width="7.75" style="26" customWidth="1"/>
    <col min="12546" max="12546" width="13.125" style="26" customWidth="1"/>
    <col min="12547" max="12547" width="6.125" style="26" customWidth="1"/>
    <col min="12548" max="12548" width="9.75" style="26" customWidth="1"/>
    <col min="12549" max="12549" width="1.375" style="26" customWidth="1"/>
    <col min="12550" max="12789" width="9" style="26"/>
    <col min="12790" max="12790" width="1.375" style="26" customWidth="1"/>
    <col min="12791" max="12791" width="3.5" style="26" customWidth="1"/>
    <col min="12792" max="12792" width="22.125" style="26" customWidth="1"/>
    <col min="12793" max="12793" width="9.75" style="26" customWidth="1"/>
    <col min="12794" max="12794" width="7.375" style="26" customWidth="1"/>
    <col min="12795" max="12795" width="9" style="26"/>
    <col min="12796" max="12796" width="9.25" style="26" customWidth="1"/>
    <col min="12797" max="12797" width="3.5" style="26" customWidth="1"/>
    <col min="12798" max="12799" width="12.625" style="26" customWidth="1"/>
    <col min="12800" max="12800" width="9" style="26"/>
    <col min="12801" max="12801" width="7.75" style="26" customWidth="1"/>
    <col min="12802" max="12802" width="13.125" style="26" customWidth="1"/>
    <col min="12803" max="12803" width="6.125" style="26" customWidth="1"/>
    <col min="12804" max="12804" width="9.75" style="26" customWidth="1"/>
    <col min="12805" max="12805" width="1.375" style="26" customWidth="1"/>
    <col min="12806" max="13045" width="9" style="26"/>
    <col min="13046" max="13046" width="1.375" style="26" customWidth="1"/>
    <col min="13047" max="13047" width="3.5" style="26" customWidth="1"/>
    <col min="13048" max="13048" width="22.125" style="26" customWidth="1"/>
    <col min="13049" max="13049" width="9.75" style="26" customWidth="1"/>
    <col min="13050" max="13050" width="7.375" style="26" customWidth="1"/>
    <col min="13051" max="13051" width="9" style="26"/>
    <col min="13052" max="13052" width="9.25" style="26" customWidth="1"/>
    <col min="13053" max="13053" width="3.5" style="26" customWidth="1"/>
    <col min="13054" max="13055" width="12.625" style="26" customWidth="1"/>
    <col min="13056" max="13056" width="9" style="26"/>
    <col min="13057" max="13057" width="7.75" style="26" customWidth="1"/>
    <col min="13058" max="13058" width="13.125" style="26" customWidth="1"/>
    <col min="13059" max="13059" width="6.125" style="26" customWidth="1"/>
    <col min="13060" max="13060" width="9.75" style="26" customWidth="1"/>
    <col min="13061" max="13061" width="1.375" style="26" customWidth="1"/>
    <col min="13062" max="13301" width="9" style="26"/>
    <col min="13302" max="13302" width="1.375" style="26" customWidth="1"/>
    <col min="13303" max="13303" width="3.5" style="26" customWidth="1"/>
    <col min="13304" max="13304" width="22.125" style="26" customWidth="1"/>
    <col min="13305" max="13305" width="9.75" style="26" customWidth="1"/>
    <col min="13306" max="13306" width="7.375" style="26" customWidth="1"/>
    <col min="13307" max="13307" width="9" style="26"/>
    <col min="13308" max="13308" width="9.25" style="26" customWidth="1"/>
    <col min="13309" max="13309" width="3.5" style="26" customWidth="1"/>
    <col min="13310" max="13311" width="12.625" style="26" customWidth="1"/>
    <col min="13312" max="13312" width="9" style="26"/>
    <col min="13313" max="13313" width="7.75" style="26" customWidth="1"/>
    <col min="13314" max="13314" width="13.125" style="26" customWidth="1"/>
    <col min="13315" max="13315" width="6.125" style="26" customWidth="1"/>
    <col min="13316" max="13316" width="9.75" style="26" customWidth="1"/>
    <col min="13317" max="13317" width="1.375" style="26" customWidth="1"/>
    <col min="13318" max="13557" width="9" style="26"/>
    <col min="13558" max="13558" width="1.375" style="26" customWidth="1"/>
    <col min="13559" max="13559" width="3.5" style="26" customWidth="1"/>
    <col min="13560" max="13560" width="22.125" style="26" customWidth="1"/>
    <col min="13561" max="13561" width="9.75" style="26" customWidth="1"/>
    <col min="13562" max="13562" width="7.375" style="26" customWidth="1"/>
    <col min="13563" max="13563" width="9" style="26"/>
    <col min="13564" max="13564" width="9.25" style="26" customWidth="1"/>
    <col min="13565" max="13565" width="3.5" style="26" customWidth="1"/>
    <col min="13566" max="13567" width="12.625" style="26" customWidth="1"/>
    <col min="13568" max="13568" width="9" style="26"/>
    <col min="13569" max="13569" width="7.75" style="26" customWidth="1"/>
    <col min="13570" max="13570" width="13.125" style="26" customWidth="1"/>
    <col min="13571" max="13571" width="6.125" style="26" customWidth="1"/>
    <col min="13572" max="13572" width="9.75" style="26" customWidth="1"/>
    <col min="13573" max="13573" width="1.375" style="26" customWidth="1"/>
    <col min="13574" max="13813" width="9" style="26"/>
    <col min="13814" max="13814" width="1.375" style="26" customWidth="1"/>
    <col min="13815" max="13815" width="3.5" style="26" customWidth="1"/>
    <col min="13816" max="13816" width="22.125" style="26" customWidth="1"/>
    <col min="13817" max="13817" width="9.75" style="26" customWidth="1"/>
    <col min="13818" max="13818" width="7.375" style="26" customWidth="1"/>
    <col min="13819" max="13819" width="9" style="26"/>
    <col min="13820" max="13820" width="9.25" style="26" customWidth="1"/>
    <col min="13821" max="13821" width="3.5" style="26" customWidth="1"/>
    <col min="13822" max="13823" width="12.625" style="26" customWidth="1"/>
    <col min="13824" max="13824" width="9" style="26"/>
    <col min="13825" max="13825" width="7.75" style="26" customWidth="1"/>
    <col min="13826" max="13826" width="13.125" style="26" customWidth="1"/>
    <col min="13827" max="13827" width="6.125" style="26" customWidth="1"/>
    <col min="13828" max="13828" width="9.75" style="26" customWidth="1"/>
    <col min="13829" max="13829" width="1.375" style="26" customWidth="1"/>
    <col min="13830" max="14069" width="9" style="26"/>
    <col min="14070" max="14070" width="1.375" style="26" customWidth="1"/>
    <col min="14071" max="14071" width="3.5" style="26" customWidth="1"/>
    <col min="14072" max="14072" width="22.125" style="26" customWidth="1"/>
    <col min="14073" max="14073" width="9.75" style="26" customWidth="1"/>
    <col min="14074" max="14074" width="7.375" style="26" customWidth="1"/>
    <col min="14075" max="14075" width="9" style="26"/>
    <col min="14076" max="14076" width="9.25" style="26" customWidth="1"/>
    <col min="14077" max="14077" width="3.5" style="26" customWidth="1"/>
    <col min="14078" max="14079" width="12.625" style="26" customWidth="1"/>
    <col min="14080" max="14080" width="9" style="26"/>
    <col min="14081" max="14081" width="7.75" style="26" customWidth="1"/>
    <col min="14082" max="14082" width="13.125" style="26" customWidth="1"/>
    <col min="14083" max="14083" width="6.125" style="26" customWidth="1"/>
    <col min="14084" max="14084" width="9.75" style="26" customWidth="1"/>
    <col min="14085" max="14085" width="1.375" style="26" customWidth="1"/>
    <col min="14086" max="14325" width="9" style="26"/>
    <col min="14326" max="14326" width="1.375" style="26" customWidth="1"/>
    <col min="14327" max="14327" width="3.5" style="26" customWidth="1"/>
    <col min="14328" max="14328" width="22.125" style="26" customWidth="1"/>
    <col min="14329" max="14329" width="9.75" style="26" customWidth="1"/>
    <col min="14330" max="14330" width="7.375" style="26" customWidth="1"/>
    <col min="14331" max="14331" width="9" style="26"/>
    <col min="14332" max="14332" width="9.25" style="26" customWidth="1"/>
    <col min="14333" max="14333" width="3.5" style="26" customWidth="1"/>
    <col min="14334" max="14335" width="12.625" style="26" customWidth="1"/>
    <col min="14336" max="14336" width="9" style="26"/>
    <col min="14337" max="14337" width="7.75" style="26" customWidth="1"/>
    <col min="14338" max="14338" width="13.125" style="26" customWidth="1"/>
    <col min="14339" max="14339" width="6.125" style="26" customWidth="1"/>
    <col min="14340" max="14340" width="9.75" style="26" customWidth="1"/>
    <col min="14341" max="14341" width="1.375" style="26" customWidth="1"/>
    <col min="14342" max="14581" width="9" style="26"/>
    <col min="14582" max="14582" width="1.375" style="26" customWidth="1"/>
    <col min="14583" max="14583" width="3.5" style="26" customWidth="1"/>
    <col min="14584" max="14584" width="22.125" style="26" customWidth="1"/>
    <col min="14585" max="14585" width="9.75" style="26" customWidth="1"/>
    <col min="14586" max="14586" width="7.375" style="26" customWidth="1"/>
    <col min="14587" max="14587" width="9" style="26"/>
    <col min="14588" max="14588" width="9.25" style="26" customWidth="1"/>
    <col min="14589" max="14589" width="3.5" style="26" customWidth="1"/>
    <col min="14590" max="14591" width="12.625" style="26" customWidth="1"/>
    <col min="14592" max="14592" width="9" style="26"/>
    <col min="14593" max="14593" width="7.75" style="26" customWidth="1"/>
    <col min="14594" max="14594" width="13.125" style="26" customWidth="1"/>
    <col min="14595" max="14595" width="6.125" style="26" customWidth="1"/>
    <col min="14596" max="14596" width="9.75" style="26" customWidth="1"/>
    <col min="14597" max="14597" width="1.375" style="26" customWidth="1"/>
    <col min="14598" max="14837" width="9" style="26"/>
    <col min="14838" max="14838" width="1.375" style="26" customWidth="1"/>
    <col min="14839" max="14839" width="3.5" style="26" customWidth="1"/>
    <col min="14840" max="14840" width="22.125" style="26" customWidth="1"/>
    <col min="14841" max="14841" width="9.75" style="26" customWidth="1"/>
    <col min="14842" max="14842" width="7.375" style="26" customWidth="1"/>
    <col min="14843" max="14843" width="9" style="26"/>
    <col min="14844" max="14844" width="9.25" style="26" customWidth="1"/>
    <col min="14845" max="14845" width="3.5" style="26" customWidth="1"/>
    <col min="14846" max="14847" width="12.625" style="26" customWidth="1"/>
    <col min="14848" max="14848" width="9" style="26"/>
    <col min="14849" max="14849" width="7.75" style="26" customWidth="1"/>
    <col min="14850" max="14850" width="13.125" style="26" customWidth="1"/>
    <col min="14851" max="14851" width="6.125" style="26" customWidth="1"/>
    <col min="14852" max="14852" width="9.75" style="26" customWidth="1"/>
    <col min="14853" max="14853" width="1.375" style="26" customWidth="1"/>
    <col min="14854" max="15093" width="9" style="26"/>
    <col min="15094" max="15094" width="1.375" style="26" customWidth="1"/>
    <col min="15095" max="15095" width="3.5" style="26" customWidth="1"/>
    <col min="15096" max="15096" width="22.125" style="26" customWidth="1"/>
    <col min="15097" max="15097" width="9.75" style="26" customWidth="1"/>
    <col min="15098" max="15098" width="7.375" style="26" customWidth="1"/>
    <col min="15099" max="15099" width="9" style="26"/>
    <col min="15100" max="15100" width="9.25" style="26" customWidth="1"/>
    <col min="15101" max="15101" width="3.5" style="26" customWidth="1"/>
    <col min="15102" max="15103" width="12.625" style="26" customWidth="1"/>
    <col min="15104" max="15104" width="9" style="26"/>
    <col min="15105" max="15105" width="7.75" style="26" customWidth="1"/>
    <col min="15106" max="15106" width="13.125" style="26" customWidth="1"/>
    <col min="15107" max="15107" width="6.125" style="26" customWidth="1"/>
    <col min="15108" max="15108" width="9.75" style="26" customWidth="1"/>
    <col min="15109" max="15109" width="1.375" style="26" customWidth="1"/>
    <col min="15110" max="15349" width="9" style="26"/>
    <col min="15350" max="15350" width="1.375" style="26" customWidth="1"/>
    <col min="15351" max="15351" width="3.5" style="26" customWidth="1"/>
    <col min="15352" max="15352" width="22.125" style="26" customWidth="1"/>
    <col min="15353" max="15353" width="9.75" style="26" customWidth="1"/>
    <col min="15354" max="15354" width="7.375" style="26" customWidth="1"/>
    <col min="15355" max="15355" width="9" style="26"/>
    <col min="15356" max="15356" width="9.25" style="26" customWidth="1"/>
    <col min="15357" max="15357" width="3.5" style="26" customWidth="1"/>
    <col min="15358" max="15359" width="12.625" style="26" customWidth="1"/>
    <col min="15360" max="15360" width="9" style="26"/>
    <col min="15361" max="15361" width="7.75" style="26" customWidth="1"/>
    <col min="15362" max="15362" width="13.125" style="26" customWidth="1"/>
    <col min="15363" max="15363" width="6.125" style="26" customWidth="1"/>
    <col min="15364" max="15364" width="9.75" style="26" customWidth="1"/>
    <col min="15365" max="15365" width="1.375" style="26" customWidth="1"/>
    <col min="15366" max="15605" width="9" style="26"/>
    <col min="15606" max="15606" width="1.375" style="26" customWidth="1"/>
    <col min="15607" max="15607" width="3.5" style="26" customWidth="1"/>
    <col min="15608" max="15608" width="22.125" style="26" customWidth="1"/>
    <col min="15609" max="15609" width="9.75" style="26" customWidth="1"/>
    <col min="15610" max="15610" width="7.375" style="26" customWidth="1"/>
    <col min="15611" max="15611" width="9" style="26"/>
    <col min="15612" max="15612" width="9.25" style="26" customWidth="1"/>
    <col min="15613" max="15613" width="3.5" style="26" customWidth="1"/>
    <col min="15614" max="15615" width="12.625" style="26" customWidth="1"/>
    <col min="15616" max="15616" width="9" style="26"/>
    <col min="15617" max="15617" width="7.75" style="26" customWidth="1"/>
    <col min="15618" max="15618" width="13.125" style="26" customWidth="1"/>
    <col min="15619" max="15619" width="6.125" style="26" customWidth="1"/>
    <col min="15620" max="15620" width="9.75" style="26" customWidth="1"/>
    <col min="15621" max="15621" width="1.375" style="26" customWidth="1"/>
    <col min="15622" max="15861" width="9" style="26"/>
    <col min="15862" max="15862" width="1.375" style="26" customWidth="1"/>
    <col min="15863" max="15863" width="3.5" style="26" customWidth="1"/>
    <col min="15864" max="15864" width="22.125" style="26" customWidth="1"/>
    <col min="15865" max="15865" width="9.75" style="26" customWidth="1"/>
    <col min="15866" max="15866" width="7.375" style="26" customWidth="1"/>
    <col min="15867" max="15867" width="9" style="26"/>
    <col min="15868" max="15868" width="9.25" style="26" customWidth="1"/>
    <col min="15869" max="15869" width="3.5" style="26" customWidth="1"/>
    <col min="15870" max="15871" width="12.625" style="26" customWidth="1"/>
    <col min="15872" max="15872" width="9" style="26"/>
    <col min="15873" max="15873" width="7.75" style="26" customWidth="1"/>
    <col min="15874" max="15874" width="13.125" style="26" customWidth="1"/>
    <col min="15875" max="15875" width="6.125" style="26" customWidth="1"/>
    <col min="15876" max="15876" width="9.75" style="26" customWidth="1"/>
    <col min="15877" max="15877" width="1.375" style="26" customWidth="1"/>
    <col min="15878" max="16117" width="9" style="26"/>
    <col min="16118" max="16118" width="1.375" style="26" customWidth="1"/>
    <col min="16119" max="16119" width="3.5" style="26" customWidth="1"/>
    <col min="16120" max="16120" width="22.125" style="26" customWidth="1"/>
    <col min="16121" max="16121" width="9.75" style="26" customWidth="1"/>
    <col min="16122" max="16122" width="7.375" style="26" customWidth="1"/>
    <col min="16123" max="16123" width="9" style="26"/>
    <col min="16124" max="16124" width="9.25" style="26" customWidth="1"/>
    <col min="16125" max="16125" width="3.5" style="26" customWidth="1"/>
    <col min="16126" max="16127" width="12.625" style="26" customWidth="1"/>
    <col min="16128" max="16128" width="9" style="26"/>
    <col min="16129" max="16129" width="7.75" style="26" customWidth="1"/>
    <col min="16130" max="16130" width="13.125" style="26" customWidth="1"/>
    <col min="16131" max="16131" width="6.125" style="26" customWidth="1"/>
    <col min="16132" max="16132" width="9.75" style="26" customWidth="1"/>
    <col min="16133" max="16133" width="1.375" style="26" customWidth="1"/>
    <col min="16134" max="16384" width="9" style="26"/>
  </cols>
  <sheetData>
    <row r="1" spans="2:22" ht="9.9499999999999993" customHeight="1" x14ac:dyDescent="0.15"/>
    <row r="2" spans="2:22" ht="24.95" customHeight="1" x14ac:dyDescent="0.15">
      <c r="B2" s="26" t="s">
        <v>682</v>
      </c>
      <c r="C2" s="28"/>
      <c r="D2" s="5"/>
      <c r="E2" s="5"/>
      <c r="F2" s="28"/>
      <c r="G2" s="70"/>
      <c r="H2" s="76"/>
      <c r="I2" s="70"/>
      <c r="J2" s="70"/>
      <c r="K2" s="70"/>
      <c r="L2" s="70"/>
      <c r="M2" s="70"/>
      <c r="N2" s="70"/>
      <c r="O2" s="5"/>
    </row>
    <row r="3" spans="2:22" ht="15" customHeight="1" thickBot="1" x14ac:dyDescent="0.2">
      <c r="B3" s="26" t="s">
        <v>132</v>
      </c>
      <c r="I3" s="5" t="s">
        <v>133</v>
      </c>
      <c r="P3" s="118" t="s">
        <v>155</v>
      </c>
    </row>
    <row r="4" spans="2:22" ht="15" customHeight="1" x14ac:dyDescent="0.15">
      <c r="B4" s="499" t="s">
        <v>57</v>
      </c>
      <c r="C4" s="500" t="s">
        <v>109</v>
      </c>
      <c r="D4" s="500" t="s">
        <v>88</v>
      </c>
      <c r="E4" s="500" t="s">
        <v>89</v>
      </c>
      <c r="F4" s="500" t="s">
        <v>21</v>
      </c>
      <c r="G4" s="501" t="s">
        <v>90</v>
      </c>
      <c r="H4" s="108"/>
      <c r="I4" s="1173" t="s">
        <v>57</v>
      </c>
      <c r="J4" s="1175" t="s">
        <v>112</v>
      </c>
      <c r="K4" s="361" t="s">
        <v>590</v>
      </c>
      <c r="L4" s="362" t="s">
        <v>91</v>
      </c>
      <c r="M4" s="1175" t="s">
        <v>21</v>
      </c>
      <c r="N4" s="1177" t="s">
        <v>90</v>
      </c>
      <c r="O4" s="122"/>
      <c r="P4" s="502" t="s">
        <v>115</v>
      </c>
      <c r="Q4" s="503" t="s">
        <v>116</v>
      </c>
      <c r="R4" s="503" t="s">
        <v>117</v>
      </c>
      <c r="S4" s="503" t="s">
        <v>591</v>
      </c>
      <c r="T4" s="1179" t="s">
        <v>118</v>
      </c>
      <c r="U4" s="1143"/>
      <c r="V4" s="392" t="s">
        <v>119</v>
      </c>
    </row>
    <row r="5" spans="2:22" ht="15" customHeight="1" x14ac:dyDescent="0.15">
      <c r="B5" s="1104" t="s">
        <v>104</v>
      </c>
      <c r="C5" s="214" t="s">
        <v>426</v>
      </c>
      <c r="D5" s="214">
        <v>2</v>
      </c>
      <c r="E5" s="373" t="s">
        <v>683</v>
      </c>
      <c r="F5" s="214">
        <v>12000</v>
      </c>
      <c r="G5" s="97">
        <f t="shared" ref="G5:G6" si="0">D5*F5</f>
        <v>24000</v>
      </c>
      <c r="H5" s="109"/>
      <c r="I5" s="1174"/>
      <c r="J5" s="1176"/>
      <c r="K5" s="113" t="s">
        <v>93</v>
      </c>
      <c r="L5" s="238" t="s">
        <v>218</v>
      </c>
      <c r="M5" s="1176"/>
      <c r="N5" s="1178"/>
      <c r="O5" s="122"/>
      <c r="P5" s="166"/>
      <c r="Q5" s="95"/>
      <c r="R5" s="446"/>
      <c r="S5" s="95"/>
      <c r="T5" s="1171"/>
      <c r="U5" s="1172"/>
      <c r="V5" s="120"/>
    </row>
    <row r="6" spans="2:22" ht="15" customHeight="1" x14ac:dyDescent="0.15">
      <c r="B6" s="1102"/>
      <c r="C6" s="214"/>
      <c r="D6" s="214"/>
      <c r="E6" s="373" t="s">
        <v>92</v>
      </c>
      <c r="F6" s="214"/>
      <c r="G6" s="98">
        <f t="shared" si="0"/>
        <v>0</v>
      </c>
      <c r="H6" s="109"/>
      <c r="I6" s="1180" t="s">
        <v>111</v>
      </c>
      <c r="J6" s="214"/>
      <c r="K6" s="316"/>
      <c r="L6" s="316"/>
      <c r="M6" s="316"/>
      <c r="N6" s="98">
        <f>K6*L6*M6</f>
        <v>0</v>
      </c>
      <c r="O6" s="122"/>
      <c r="P6" s="166"/>
      <c r="Q6" s="95"/>
      <c r="R6" s="446"/>
      <c r="S6" s="95"/>
      <c r="T6" s="1171"/>
      <c r="U6" s="1172"/>
      <c r="V6" s="120"/>
    </row>
    <row r="7" spans="2:22" ht="15" customHeight="1" thickBot="1" x14ac:dyDescent="0.2">
      <c r="B7" s="1170"/>
      <c r="C7" s="99" t="s">
        <v>94</v>
      </c>
      <c r="D7" s="99"/>
      <c r="E7" s="99"/>
      <c r="F7" s="99"/>
      <c r="G7" s="100">
        <f>SUM(G5:G6)</f>
        <v>24000</v>
      </c>
      <c r="H7" s="109"/>
      <c r="I7" s="1102"/>
      <c r="J7" s="214"/>
      <c r="K7" s="316"/>
      <c r="L7" s="316"/>
      <c r="M7" s="316"/>
      <c r="N7" s="98">
        <f t="shared" ref="N7" si="1">K7*L7*M7</f>
        <v>0</v>
      </c>
      <c r="O7" s="122"/>
      <c r="P7" s="166"/>
      <c r="Q7" s="95"/>
      <c r="R7" s="446"/>
      <c r="S7" s="95"/>
      <c r="T7" s="1171"/>
      <c r="U7" s="1172"/>
      <c r="V7" s="120"/>
    </row>
    <row r="8" spans="2:22" ht="15" customHeight="1" thickTop="1" thickBot="1" x14ac:dyDescent="0.2">
      <c r="B8" s="1183" t="s">
        <v>102</v>
      </c>
      <c r="C8" s="214" t="s">
        <v>422</v>
      </c>
      <c r="D8" s="214">
        <v>5</v>
      </c>
      <c r="E8" s="373" t="s">
        <v>92</v>
      </c>
      <c r="F8" s="214">
        <v>460</v>
      </c>
      <c r="G8" s="98">
        <f>D8*F8</f>
        <v>2300</v>
      </c>
      <c r="H8" s="109"/>
      <c r="I8" s="1170"/>
      <c r="J8" s="167" t="s">
        <v>684</v>
      </c>
      <c r="K8" s="114">
        <f>SUM(K6:K7)</f>
        <v>0</v>
      </c>
      <c r="L8" s="114">
        <f>SUM(L6:L7)</f>
        <v>0</v>
      </c>
      <c r="M8" s="114"/>
      <c r="N8" s="112">
        <f>SUM(N6:N7)</f>
        <v>0</v>
      </c>
      <c r="O8" s="122"/>
      <c r="P8" s="166"/>
      <c r="Q8" s="95"/>
      <c r="R8" s="446"/>
      <c r="S8" s="95"/>
      <c r="T8" s="1171"/>
      <c r="U8" s="1172"/>
      <c r="V8" s="120"/>
    </row>
    <row r="9" spans="2:22" ht="15" customHeight="1" thickTop="1" x14ac:dyDescent="0.15">
      <c r="B9" s="1102"/>
      <c r="C9" s="214"/>
      <c r="D9" s="214"/>
      <c r="E9" s="373" t="s">
        <v>92</v>
      </c>
      <c r="F9" s="214"/>
      <c r="G9" s="98">
        <f>D9*F9</f>
        <v>0</v>
      </c>
      <c r="H9" s="109"/>
      <c r="I9" s="1183" t="s">
        <v>685</v>
      </c>
      <c r="J9" s="214" t="s">
        <v>260</v>
      </c>
      <c r="K9" s="316">
        <v>2.5</v>
      </c>
      <c r="L9" s="316">
        <v>1</v>
      </c>
      <c r="M9" s="316">
        <v>158.4</v>
      </c>
      <c r="N9" s="98">
        <f>K9*L9*M9</f>
        <v>396</v>
      </c>
      <c r="O9" s="122"/>
      <c r="P9" s="166"/>
      <c r="Q9" s="95"/>
      <c r="R9" s="446"/>
      <c r="S9" s="95"/>
      <c r="T9" s="1171"/>
      <c r="U9" s="1172"/>
      <c r="V9" s="120"/>
    </row>
    <row r="10" spans="2:22" ht="15" customHeight="1" x14ac:dyDescent="0.15">
      <c r="B10" s="1102"/>
      <c r="C10" s="214"/>
      <c r="D10" s="214"/>
      <c r="E10" s="373" t="s">
        <v>92</v>
      </c>
      <c r="F10" s="214"/>
      <c r="G10" s="98">
        <f>D10*F10</f>
        <v>0</v>
      </c>
      <c r="H10" s="109"/>
      <c r="I10" s="1102"/>
      <c r="J10" s="214" t="s">
        <v>261</v>
      </c>
      <c r="K10" s="316">
        <v>1</v>
      </c>
      <c r="L10" s="316">
        <v>1</v>
      </c>
      <c r="M10" s="316">
        <v>158.4</v>
      </c>
      <c r="N10" s="98">
        <f t="shared" ref="N10:N14" si="2">K10*L10*M10</f>
        <v>158.4</v>
      </c>
      <c r="O10" s="122"/>
      <c r="P10" s="166"/>
      <c r="Q10" s="95"/>
      <c r="R10" s="446"/>
      <c r="S10" s="95"/>
      <c r="T10" s="1171"/>
      <c r="U10" s="1172"/>
      <c r="V10" s="120"/>
    </row>
    <row r="11" spans="2:22" ht="15" customHeight="1" thickBot="1" x14ac:dyDescent="0.2">
      <c r="B11" s="1170"/>
      <c r="C11" s="101" t="s">
        <v>95</v>
      </c>
      <c r="D11" s="102"/>
      <c r="E11" s="102"/>
      <c r="F11" s="102"/>
      <c r="G11" s="103">
        <f>SUM(G8:G10)</f>
        <v>2300</v>
      </c>
      <c r="H11" s="109"/>
      <c r="I11" s="1102"/>
      <c r="J11" s="214" t="s">
        <v>601</v>
      </c>
      <c r="K11" s="316">
        <v>19</v>
      </c>
      <c r="L11" s="316">
        <v>1</v>
      </c>
      <c r="M11" s="316">
        <v>158.4</v>
      </c>
      <c r="N11" s="98">
        <f t="shared" si="2"/>
        <v>3009.6</v>
      </c>
      <c r="O11" s="122"/>
      <c r="P11" s="374" t="s">
        <v>26</v>
      </c>
      <c r="Q11" s="174"/>
      <c r="R11" s="174"/>
      <c r="S11" s="174"/>
      <c r="T11" s="1184"/>
      <c r="U11" s="1185"/>
      <c r="V11" s="375">
        <f>SUM(V5:V10)</f>
        <v>0</v>
      </c>
    </row>
    <row r="12" spans="2:22" ht="15" customHeight="1" thickTop="1" x14ac:dyDescent="0.15">
      <c r="B12" s="1183" t="s">
        <v>103</v>
      </c>
      <c r="C12" s="214" t="s">
        <v>427</v>
      </c>
      <c r="D12" s="214">
        <v>11.5</v>
      </c>
      <c r="E12" s="373" t="s">
        <v>92</v>
      </c>
      <c r="F12" s="214">
        <v>2580</v>
      </c>
      <c r="G12" s="98">
        <f>D12*F12</f>
        <v>29670</v>
      </c>
      <c r="H12" s="109"/>
      <c r="I12" s="1102"/>
      <c r="J12" s="214" t="s">
        <v>603</v>
      </c>
      <c r="K12" s="316">
        <v>1.8</v>
      </c>
      <c r="L12" s="316">
        <v>1</v>
      </c>
      <c r="M12" s="316">
        <v>158.4</v>
      </c>
      <c r="N12" s="98">
        <f t="shared" si="2"/>
        <v>285.12</v>
      </c>
      <c r="O12" s="122"/>
    </row>
    <row r="13" spans="2:22" ht="15" customHeight="1" thickBot="1" x14ac:dyDescent="0.2">
      <c r="B13" s="1102"/>
      <c r="C13" s="214"/>
      <c r="D13" s="214"/>
      <c r="E13" s="373" t="s">
        <v>92</v>
      </c>
      <c r="F13" s="214"/>
      <c r="G13" s="98">
        <f>D13*F13</f>
        <v>0</v>
      </c>
      <c r="H13" s="109"/>
      <c r="I13" s="1102"/>
      <c r="J13" s="214" t="s">
        <v>605</v>
      </c>
      <c r="K13" s="316">
        <v>2</v>
      </c>
      <c r="L13" s="316">
        <v>1</v>
      </c>
      <c r="M13" s="316">
        <v>158.4</v>
      </c>
      <c r="N13" s="98">
        <f t="shared" si="2"/>
        <v>316.8</v>
      </c>
      <c r="O13" s="122"/>
      <c r="P13" s="118" t="s">
        <v>156</v>
      </c>
    </row>
    <row r="14" spans="2:22" ht="15" customHeight="1" x14ac:dyDescent="0.15">
      <c r="B14" s="1102"/>
      <c r="C14" s="214"/>
      <c r="D14" s="214"/>
      <c r="E14" s="373"/>
      <c r="F14" s="214"/>
      <c r="G14" s="98">
        <f>D14*F14</f>
        <v>0</v>
      </c>
      <c r="H14" s="109"/>
      <c r="I14" s="1102"/>
      <c r="J14" s="214"/>
      <c r="K14" s="316"/>
      <c r="L14" s="316"/>
      <c r="M14" s="316"/>
      <c r="N14" s="98">
        <f t="shared" si="2"/>
        <v>0</v>
      </c>
      <c r="O14" s="122"/>
      <c r="P14" s="748" t="s">
        <v>120</v>
      </c>
      <c r="Q14" s="677" t="s">
        <v>116</v>
      </c>
      <c r="R14" s="677" t="s">
        <v>117</v>
      </c>
      <c r="S14" s="677" t="s">
        <v>1048</v>
      </c>
      <c r="T14" s="677" t="s">
        <v>118</v>
      </c>
      <c r="U14" s="688" t="s">
        <v>191</v>
      </c>
      <c r="V14" s="679" t="s">
        <v>119</v>
      </c>
    </row>
    <row r="15" spans="2:22" ht="15" customHeight="1" thickBot="1" x14ac:dyDescent="0.2">
      <c r="B15" s="1102"/>
      <c r="C15" s="214"/>
      <c r="D15" s="214"/>
      <c r="E15" s="214"/>
      <c r="F15" s="214"/>
      <c r="G15" s="98">
        <f t="shared" ref="G15" si="3">D15*F15</f>
        <v>0</v>
      </c>
      <c r="H15" s="109"/>
      <c r="I15" s="1170"/>
      <c r="J15" s="167" t="s">
        <v>606</v>
      </c>
      <c r="K15" s="114">
        <f>SUM(K9:K14)</f>
        <v>26.3</v>
      </c>
      <c r="L15" s="114">
        <f>SUM(L9:L14)</f>
        <v>5</v>
      </c>
      <c r="M15" s="114"/>
      <c r="N15" s="112">
        <f>SUM(N9:N14)</f>
        <v>4165.92</v>
      </c>
      <c r="O15" s="122"/>
      <c r="P15" s="689" t="s">
        <v>264</v>
      </c>
      <c r="Q15" s="614">
        <v>80</v>
      </c>
      <c r="R15" s="728" t="s">
        <v>1049</v>
      </c>
      <c r="S15" s="614">
        <v>800</v>
      </c>
      <c r="T15" s="614">
        <v>10</v>
      </c>
      <c r="U15" s="625">
        <v>250</v>
      </c>
      <c r="V15" s="749">
        <f>Q15*S15/T15*(10/U15)</f>
        <v>256</v>
      </c>
    </row>
    <row r="16" spans="2:22" ht="15" customHeight="1" thickTop="1" thickBot="1" x14ac:dyDescent="0.2">
      <c r="B16" s="1170"/>
      <c r="C16" s="101" t="s">
        <v>95</v>
      </c>
      <c r="D16" s="102"/>
      <c r="E16" s="102"/>
      <c r="F16" s="102"/>
      <c r="G16" s="103">
        <f>SUM(G12:G15)</f>
        <v>29670</v>
      </c>
      <c r="H16" s="109"/>
      <c r="I16" s="1183" t="s">
        <v>113</v>
      </c>
      <c r="J16" s="214" t="s">
        <v>262</v>
      </c>
      <c r="K16" s="316">
        <v>1</v>
      </c>
      <c r="L16" s="316">
        <v>0.5</v>
      </c>
      <c r="M16" s="316">
        <v>168.4</v>
      </c>
      <c r="N16" s="98">
        <f>K16*L16*M16</f>
        <v>84.2</v>
      </c>
      <c r="O16" s="122"/>
      <c r="P16" s="689" t="s">
        <v>265</v>
      </c>
      <c r="Q16" s="614">
        <v>2</v>
      </c>
      <c r="R16" s="728" t="s">
        <v>1049</v>
      </c>
      <c r="S16" s="614">
        <v>9000</v>
      </c>
      <c r="T16" s="614">
        <v>10</v>
      </c>
      <c r="U16" s="625">
        <v>250</v>
      </c>
      <c r="V16" s="749">
        <f t="shared" ref="V16:V27" si="4">Q16*S16/T16*(10/U16)</f>
        <v>72</v>
      </c>
    </row>
    <row r="17" spans="2:22" ht="15" customHeight="1" thickTop="1" x14ac:dyDescent="0.15">
      <c r="B17" s="1183" t="s">
        <v>105</v>
      </c>
      <c r="C17" s="528" t="s">
        <v>686</v>
      </c>
      <c r="D17" s="528">
        <v>3.33</v>
      </c>
      <c r="E17" s="528" t="s">
        <v>687</v>
      </c>
      <c r="F17" s="214">
        <v>100</v>
      </c>
      <c r="G17" s="98">
        <f t="shared" ref="G17" si="5">D17*F17</f>
        <v>333</v>
      </c>
      <c r="H17" s="109"/>
      <c r="I17" s="1102"/>
      <c r="J17" s="214" t="s">
        <v>609</v>
      </c>
      <c r="K17" s="316">
        <v>3.1</v>
      </c>
      <c r="L17" s="316">
        <v>1</v>
      </c>
      <c r="M17" s="316">
        <v>168.4</v>
      </c>
      <c r="N17" s="98">
        <f t="shared" ref="N17:N19" si="6">K17*L17*M17</f>
        <v>522.04000000000008</v>
      </c>
      <c r="O17" s="122"/>
      <c r="P17" s="613" t="s">
        <v>268</v>
      </c>
      <c r="Q17" s="614">
        <v>1</v>
      </c>
      <c r="R17" s="628" t="s">
        <v>65</v>
      </c>
      <c r="S17" s="614">
        <v>30000</v>
      </c>
      <c r="T17" s="614">
        <v>7</v>
      </c>
      <c r="U17" s="625">
        <v>250</v>
      </c>
      <c r="V17" s="749">
        <f t="shared" si="4"/>
        <v>171.42857142857142</v>
      </c>
    </row>
    <row r="18" spans="2:22" ht="15" customHeight="1" x14ac:dyDescent="0.15">
      <c r="B18" s="1102"/>
      <c r="C18" s="528" t="s">
        <v>688</v>
      </c>
      <c r="D18" s="528">
        <v>6</v>
      </c>
      <c r="E18" s="529" t="s">
        <v>689</v>
      </c>
      <c r="F18" s="214">
        <v>138</v>
      </c>
      <c r="G18" s="98">
        <f>D18*F18</f>
        <v>828</v>
      </c>
      <c r="H18" s="109"/>
      <c r="I18" s="1102"/>
      <c r="J18" s="214" t="s">
        <v>263</v>
      </c>
      <c r="K18" s="316">
        <v>2.5</v>
      </c>
      <c r="L18" s="316">
        <v>0.5</v>
      </c>
      <c r="M18" s="316">
        <v>168.4</v>
      </c>
      <c r="N18" s="98">
        <f t="shared" si="6"/>
        <v>210.5</v>
      </c>
      <c r="O18" s="122"/>
      <c r="P18" s="613" t="s">
        <v>266</v>
      </c>
      <c r="Q18" s="614">
        <v>2</v>
      </c>
      <c r="R18" s="628" t="s">
        <v>192</v>
      </c>
      <c r="S18" s="614">
        <v>3000</v>
      </c>
      <c r="T18" s="614">
        <v>3</v>
      </c>
      <c r="U18" s="625">
        <v>250</v>
      </c>
      <c r="V18" s="749">
        <f t="shared" si="4"/>
        <v>80</v>
      </c>
    </row>
    <row r="19" spans="2:22" ht="15" customHeight="1" x14ac:dyDescent="0.15">
      <c r="B19" s="1102"/>
      <c r="C19" s="528" t="s">
        <v>690</v>
      </c>
      <c r="D19" s="528">
        <v>1950</v>
      </c>
      <c r="E19" s="528" t="s">
        <v>691</v>
      </c>
      <c r="F19" s="214">
        <v>1.38</v>
      </c>
      <c r="G19" s="98">
        <f t="shared" ref="G19" si="7">D19*F19</f>
        <v>2691</v>
      </c>
      <c r="H19" s="109"/>
      <c r="I19" s="1102"/>
      <c r="J19" s="214" t="s">
        <v>610</v>
      </c>
      <c r="K19" s="316">
        <v>4.2</v>
      </c>
      <c r="L19" s="316">
        <v>1</v>
      </c>
      <c r="M19" s="316">
        <v>168.4</v>
      </c>
      <c r="N19" s="98">
        <f t="shared" si="6"/>
        <v>707.28000000000009</v>
      </c>
      <c r="O19" s="122"/>
      <c r="P19" s="613" t="s">
        <v>267</v>
      </c>
      <c r="Q19" s="614">
        <v>2</v>
      </c>
      <c r="R19" s="728" t="s">
        <v>65</v>
      </c>
      <c r="S19" s="614">
        <v>2000</v>
      </c>
      <c r="T19" s="614">
        <v>3</v>
      </c>
      <c r="U19" s="625">
        <v>250</v>
      </c>
      <c r="V19" s="749">
        <f t="shared" si="4"/>
        <v>53.333333333333329</v>
      </c>
    </row>
    <row r="20" spans="2:22" ht="15" customHeight="1" thickBot="1" x14ac:dyDescent="0.2">
      <c r="B20" s="1170"/>
      <c r="C20" s="101" t="s">
        <v>95</v>
      </c>
      <c r="D20" s="102"/>
      <c r="E20" s="102"/>
      <c r="F20" s="102"/>
      <c r="G20" s="103">
        <f>SUM(G17:G19)</f>
        <v>3852</v>
      </c>
      <c r="H20" s="109"/>
      <c r="I20" s="1170"/>
      <c r="J20" s="167" t="s">
        <v>611</v>
      </c>
      <c r="K20" s="114">
        <f>SUM(K16:K19)</f>
        <v>10.8</v>
      </c>
      <c r="L20" s="115">
        <f>SUM(L16:L19)</f>
        <v>3</v>
      </c>
      <c r="M20" s="116"/>
      <c r="N20" s="112">
        <f>SUM(N16:N19)</f>
        <v>1524.0200000000002</v>
      </c>
      <c r="O20" s="122"/>
      <c r="P20" s="613" t="s">
        <v>269</v>
      </c>
      <c r="Q20" s="614">
        <v>2</v>
      </c>
      <c r="R20" s="628" t="s">
        <v>192</v>
      </c>
      <c r="S20" s="614">
        <v>1000</v>
      </c>
      <c r="T20" s="614">
        <v>3</v>
      </c>
      <c r="U20" s="625">
        <v>250</v>
      </c>
      <c r="V20" s="749">
        <f t="shared" si="4"/>
        <v>26.666666666666664</v>
      </c>
    </row>
    <row r="21" spans="2:22" ht="15" customHeight="1" thickTop="1" x14ac:dyDescent="0.15">
      <c r="B21" s="1183" t="s">
        <v>106</v>
      </c>
      <c r="C21" s="214"/>
      <c r="D21" s="214"/>
      <c r="E21" s="373" t="s">
        <v>97</v>
      </c>
      <c r="F21" s="214"/>
      <c r="G21" s="98">
        <f>D21*F21</f>
        <v>0</v>
      </c>
      <c r="H21" s="109"/>
      <c r="I21" s="1183" t="s">
        <v>114</v>
      </c>
      <c r="J21" s="214"/>
      <c r="K21" s="316"/>
      <c r="L21" s="316"/>
      <c r="M21" s="316"/>
      <c r="N21" s="98">
        <f>K21*L21*M21</f>
        <v>0</v>
      </c>
      <c r="O21" s="122"/>
      <c r="P21" s="613" t="s">
        <v>287</v>
      </c>
      <c r="Q21" s="614">
        <v>2</v>
      </c>
      <c r="R21" s="728" t="s">
        <v>192</v>
      </c>
      <c r="S21" s="614">
        <v>1250</v>
      </c>
      <c r="T21" s="614">
        <v>10</v>
      </c>
      <c r="U21" s="625">
        <v>250</v>
      </c>
      <c r="V21" s="749">
        <f t="shared" si="4"/>
        <v>10</v>
      </c>
    </row>
    <row r="22" spans="2:22" ht="15" customHeight="1" x14ac:dyDescent="0.15">
      <c r="B22" s="1102"/>
      <c r="C22" s="214"/>
      <c r="D22" s="214"/>
      <c r="E22" s="373" t="s">
        <v>97</v>
      </c>
      <c r="F22" s="214"/>
      <c r="G22" s="98">
        <f>D22*F22</f>
        <v>0</v>
      </c>
      <c r="H22" s="109"/>
      <c r="I22" s="1102"/>
      <c r="J22" s="214"/>
      <c r="K22" s="316"/>
      <c r="L22" s="316"/>
      <c r="M22" s="316"/>
      <c r="N22" s="98">
        <f t="shared" ref="N22:N23" si="8">K22*L22*M22</f>
        <v>0</v>
      </c>
      <c r="O22" s="122"/>
      <c r="P22" s="613" t="s">
        <v>288</v>
      </c>
      <c r="Q22" s="614">
        <v>4</v>
      </c>
      <c r="R22" s="728" t="s">
        <v>96</v>
      </c>
      <c r="S22" s="614">
        <v>7200</v>
      </c>
      <c r="T22" s="614">
        <v>10</v>
      </c>
      <c r="U22" s="625">
        <v>250</v>
      </c>
      <c r="V22" s="749">
        <f t="shared" si="4"/>
        <v>115.2</v>
      </c>
    </row>
    <row r="23" spans="2:22" ht="15" customHeight="1" x14ac:dyDescent="0.15">
      <c r="B23" s="1102"/>
      <c r="C23" s="214"/>
      <c r="D23" s="214"/>
      <c r="E23" s="373" t="s">
        <v>97</v>
      </c>
      <c r="F23" s="214"/>
      <c r="G23" s="98">
        <f>D23*F23</f>
        <v>0</v>
      </c>
      <c r="H23" s="109"/>
      <c r="I23" s="1102"/>
      <c r="J23" s="214"/>
      <c r="K23" s="316"/>
      <c r="L23" s="316"/>
      <c r="M23" s="316"/>
      <c r="N23" s="98">
        <f t="shared" si="8"/>
        <v>0</v>
      </c>
      <c r="O23" s="122"/>
      <c r="P23" s="613" t="s">
        <v>289</v>
      </c>
      <c r="Q23" s="614">
        <v>2</v>
      </c>
      <c r="R23" s="728" t="s">
        <v>96</v>
      </c>
      <c r="S23" s="614">
        <v>10000</v>
      </c>
      <c r="T23" s="614">
        <v>10</v>
      </c>
      <c r="U23" s="625">
        <v>250</v>
      </c>
      <c r="V23" s="749">
        <f t="shared" si="4"/>
        <v>80</v>
      </c>
    </row>
    <row r="24" spans="2:22" ht="15" customHeight="1" thickBot="1" x14ac:dyDescent="0.2">
      <c r="B24" s="1186"/>
      <c r="C24" s="104" t="s">
        <v>98</v>
      </c>
      <c r="D24" s="105"/>
      <c r="E24" s="105"/>
      <c r="F24" s="111"/>
      <c r="G24" s="106">
        <f>SUM(G21:G23)</f>
        <v>0</v>
      </c>
      <c r="I24" s="1170"/>
      <c r="J24" s="167" t="s">
        <v>613</v>
      </c>
      <c r="K24" s="114">
        <f>SUM(K21:K23)</f>
        <v>0</v>
      </c>
      <c r="L24" s="115">
        <f>SUM(L21:L23)</f>
        <v>0</v>
      </c>
      <c r="M24" s="116"/>
      <c r="N24" s="112">
        <f>SUM(N21:N23)</f>
        <v>0</v>
      </c>
      <c r="O24" s="122"/>
      <c r="P24" s="613" t="s">
        <v>290</v>
      </c>
      <c r="Q24" s="614">
        <v>1</v>
      </c>
      <c r="R24" s="728" t="s">
        <v>192</v>
      </c>
      <c r="S24" s="614">
        <v>2500</v>
      </c>
      <c r="T24" s="614">
        <v>10</v>
      </c>
      <c r="U24" s="625">
        <v>250</v>
      </c>
      <c r="V24" s="749">
        <f t="shared" si="4"/>
        <v>10</v>
      </c>
    </row>
    <row r="25" spans="2:22" ht="15" customHeight="1" thickTop="1" x14ac:dyDescent="0.15">
      <c r="H25" s="110"/>
      <c r="I25" s="1183" t="s">
        <v>196</v>
      </c>
      <c r="J25" s="214"/>
      <c r="K25" s="316"/>
      <c r="L25" s="316"/>
      <c r="M25" s="316"/>
      <c r="N25" s="98">
        <f>K25*L25*M25</f>
        <v>0</v>
      </c>
      <c r="O25" s="122"/>
      <c r="P25" s="613" t="s">
        <v>291</v>
      </c>
      <c r="Q25" s="614">
        <v>1</v>
      </c>
      <c r="R25" s="728" t="s">
        <v>192</v>
      </c>
      <c r="S25" s="614">
        <v>3000</v>
      </c>
      <c r="T25" s="614">
        <v>10</v>
      </c>
      <c r="U25" s="625">
        <v>250</v>
      </c>
      <c r="V25" s="749">
        <f t="shared" si="4"/>
        <v>12</v>
      </c>
    </row>
    <row r="26" spans="2:22" ht="15" customHeight="1" thickBot="1" x14ac:dyDescent="0.2">
      <c r="B26" s="5" t="s">
        <v>616</v>
      </c>
      <c r="C26" s="5"/>
      <c r="D26" s="28"/>
      <c r="E26" s="5"/>
      <c r="F26" s="28"/>
      <c r="G26" s="29"/>
      <c r="H26" s="108"/>
      <c r="I26" s="1102"/>
      <c r="J26" s="214"/>
      <c r="K26" s="316"/>
      <c r="L26" s="316"/>
      <c r="M26" s="316"/>
      <c r="N26" s="98">
        <f t="shared" ref="N26:N27" si="9">K26*L26*M26</f>
        <v>0</v>
      </c>
      <c r="O26" s="122"/>
      <c r="P26" s="613" t="s">
        <v>292</v>
      </c>
      <c r="Q26" s="614">
        <v>1</v>
      </c>
      <c r="R26" s="728" t="s">
        <v>192</v>
      </c>
      <c r="S26" s="614">
        <v>15000</v>
      </c>
      <c r="T26" s="614">
        <v>10</v>
      </c>
      <c r="U26" s="625">
        <v>250</v>
      </c>
      <c r="V26" s="749">
        <f t="shared" si="4"/>
        <v>60</v>
      </c>
    </row>
    <row r="27" spans="2:22" ht="15" customHeight="1" x14ac:dyDescent="0.15">
      <c r="B27" s="499" t="s">
        <v>57</v>
      </c>
      <c r="C27" s="500" t="s">
        <v>87</v>
      </c>
      <c r="D27" s="500" t="s">
        <v>88</v>
      </c>
      <c r="E27" s="500" t="s">
        <v>89</v>
      </c>
      <c r="F27" s="500" t="s">
        <v>21</v>
      </c>
      <c r="G27" s="501" t="s">
        <v>90</v>
      </c>
      <c r="H27" s="109"/>
      <c r="I27" s="1102"/>
      <c r="J27" s="214"/>
      <c r="K27" s="316"/>
      <c r="L27" s="316"/>
      <c r="M27" s="316"/>
      <c r="N27" s="98">
        <f t="shared" si="9"/>
        <v>0</v>
      </c>
      <c r="O27" s="122"/>
      <c r="P27" s="613" t="s">
        <v>1050</v>
      </c>
      <c r="Q27" s="614">
        <v>1</v>
      </c>
      <c r="R27" s="728" t="s">
        <v>192</v>
      </c>
      <c r="S27" s="614">
        <v>90000</v>
      </c>
      <c r="T27" s="614">
        <v>10</v>
      </c>
      <c r="U27" s="625">
        <v>250</v>
      </c>
      <c r="V27" s="749">
        <f t="shared" si="4"/>
        <v>360</v>
      </c>
    </row>
    <row r="28" spans="2:22" ht="15" customHeight="1" thickBot="1" x14ac:dyDescent="0.2">
      <c r="B28" s="450" t="s">
        <v>27</v>
      </c>
      <c r="C28" s="214" t="s">
        <v>428</v>
      </c>
      <c r="D28" s="214">
        <v>250</v>
      </c>
      <c r="E28" s="373" t="s">
        <v>429</v>
      </c>
      <c r="F28" s="214">
        <v>7.6319999999999997</v>
      </c>
      <c r="G28" s="97">
        <f t="shared" ref="G28:G37" si="10">D28*F28</f>
        <v>1908</v>
      </c>
      <c r="H28" s="109"/>
      <c r="I28" s="1170"/>
      <c r="J28" s="167" t="s">
        <v>692</v>
      </c>
      <c r="K28" s="114">
        <f>SUM(K25:K27)</f>
        <v>0</v>
      </c>
      <c r="L28" s="115">
        <f>SUM(L25:L27)</f>
        <v>0</v>
      </c>
      <c r="M28" s="116"/>
      <c r="N28" s="112">
        <f>SUM(N25:N27)</f>
        <v>0</v>
      </c>
      <c r="O28" s="122"/>
      <c r="P28" s="166"/>
      <c r="Q28" s="95"/>
      <c r="R28" s="446"/>
      <c r="S28" s="95"/>
      <c r="T28" s="95"/>
      <c r="U28" s="213"/>
      <c r="V28" s="120"/>
    </row>
    <row r="29" spans="2:22" ht="15" customHeight="1" thickTop="1" x14ac:dyDescent="0.15">
      <c r="B29" s="455"/>
      <c r="C29" s="214" t="s">
        <v>430</v>
      </c>
      <c r="D29" s="214">
        <v>170</v>
      </c>
      <c r="E29" s="373" t="s">
        <v>431</v>
      </c>
      <c r="F29" s="214">
        <v>11.56</v>
      </c>
      <c r="G29" s="98">
        <f t="shared" si="10"/>
        <v>1965.2</v>
      </c>
      <c r="H29" s="109"/>
      <c r="I29" s="1183" t="s">
        <v>110</v>
      </c>
      <c r="J29" s="214"/>
      <c r="K29" s="316"/>
      <c r="L29" s="316"/>
      <c r="M29" s="316"/>
      <c r="N29" s="98">
        <f>K29*L29*M29</f>
        <v>0</v>
      </c>
      <c r="O29" s="27"/>
      <c r="P29" s="166"/>
      <c r="Q29" s="95"/>
      <c r="R29" s="446"/>
      <c r="S29" s="95"/>
      <c r="T29" s="95"/>
      <c r="U29" s="213"/>
      <c r="V29" s="120"/>
    </row>
    <row r="30" spans="2:22" ht="15" customHeight="1" x14ac:dyDescent="0.15">
      <c r="B30" s="455"/>
      <c r="C30" s="214" t="s">
        <v>432</v>
      </c>
      <c r="D30" s="214">
        <v>833</v>
      </c>
      <c r="E30" s="373" t="s">
        <v>433</v>
      </c>
      <c r="F30" s="214">
        <v>1.43</v>
      </c>
      <c r="G30" s="98">
        <f t="shared" si="10"/>
        <v>1191.19</v>
      </c>
      <c r="H30" s="109"/>
      <c r="I30" s="1102"/>
      <c r="J30" s="214"/>
      <c r="K30" s="316"/>
      <c r="L30" s="316"/>
      <c r="M30" s="316"/>
      <c r="N30" s="98">
        <f t="shared" ref="N30:N31" si="11">K30*L30*M30</f>
        <v>0</v>
      </c>
      <c r="P30" s="166"/>
      <c r="Q30" s="95"/>
      <c r="R30" s="446"/>
      <c r="S30" s="95"/>
      <c r="T30" s="95"/>
      <c r="U30" s="213"/>
      <c r="V30" s="120"/>
    </row>
    <row r="31" spans="2:22" ht="15" customHeight="1" x14ac:dyDescent="0.15">
      <c r="B31" s="455"/>
      <c r="C31" s="214" t="s">
        <v>434</v>
      </c>
      <c r="D31" s="214">
        <v>1666</v>
      </c>
      <c r="E31" s="373" t="s">
        <v>435</v>
      </c>
      <c r="F31" s="214">
        <v>1.51</v>
      </c>
      <c r="G31" s="98">
        <f t="shared" si="10"/>
        <v>2515.66</v>
      </c>
      <c r="H31" s="109"/>
      <c r="I31" s="1102"/>
      <c r="J31" s="214"/>
      <c r="K31" s="316"/>
      <c r="L31" s="316"/>
      <c r="M31" s="316"/>
      <c r="N31" s="98">
        <f t="shared" si="11"/>
        <v>0</v>
      </c>
      <c r="P31" s="166"/>
      <c r="Q31" s="95"/>
      <c r="R31" s="446"/>
      <c r="S31" s="95"/>
      <c r="T31" s="95"/>
      <c r="U31" s="213"/>
      <c r="V31" s="120"/>
    </row>
    <row r="32" spans="2:22" ht="15" customHeight="1" thickBot="1" x14ac:dyDescent="0.2">
      <c r="B32" s="455"/>
      <c r="C32" s="214" t="s">
        <v>436</v>
      </c>
      <c r="D32" s="214">
        <v>833</v>
      </c>
      <c r="E32" s="373" t="s">
        <v>437</v>
      </c>
      <c r="F32" s="214">
        <v>1.71</v>
      </c>
      <c r="G32" s="98">
        <f t="shared" si="10"/>
        <v>1424.43</v>
      </c>
      <c r="H32" s="109"/>
      <c r="I32" s="1186"/>
      <c r="J32" s="168" t="s">
        <v>693</v>
      </c>
      <c r="K32" s="117">
        <f>SUM(K29:K31)</f>
        <v>0</v>
      </c>
      <c r="L32" s="379">
        <f>SUM(L29:L31)</f>
        <v>0</v>
      </c>
      <c r="M32" s="119"/>
      <c r="N32" s="380">
        <f>SUM(N29:N31)</f>
        <v>0</v>
      </c>
      <c r="P32" s="166"/>
      <c r="Q32" s="95"/>
      <c r="R32" s="446"/>
      <c r="S32" s="95"/>
      <c r="T32" s="95"/>
      <c r="U32" s="213"/>
      <c r="V32" s="120"/>
    </row>
    <row r="33" spans="2:22" ht="15" customHeight="1" x14ac:dyDescent="0.15">
      <c r="B33" s="455"/>
      <c r="C33" s="214" t="s">
        <v>438</v>
      </c>
      <c r="D33" s="214">
        <v>333</v>
      </c>
      <c r="E33" s="373" t="s">
        <v>439</v>
      </c>
      <c r="F33" s="214">
        <v>7.3780000000000001</v>
      </c>
      <c r="G33" s="98">
        <f t="shared" si="10"/>
        <v>2456.8740000000003</v>
      </c>
      <c r="H33" s="109"/>
      <c r="I33" s="93"/>
      <c r="J33" s="93"/>
      <c r="K33" s="93"/>
      <c r="L33" s="93"/>
      <c r="M33" s="93"/>
      <c r="N33" s="93"/>
      <c r="P33" s="166"/>
      <c r="Q33" s="95"/>
      <c r="R33" s="446"/>
      <c r="S33" s="95"/>
      <c r="T33" s="95"/>
      <c r="U33" s="213"/>
      <c r="V33" s="120"/>
    </row>
    <row r="34" spans="2:22" ht="15" customHeight="1" thickBot="1" x14ac:dyDescent="0.2">
      <c r="B34" s="455"/>
      <c r="C34" s="214"/>
      <c r="D34" s="214"/>
      <c r="E34" s="373"/>
      <c r="F34" s="214"/>
      <c r="G34" s="98"/>
      <c r="H34" s="109"/>
      <c r="I34" s="318" t="s">
        <v>154</v>
      </c>
      <c r="J34" s="318"/>
      <c r="K34" s="81"/>
      <c r="L34" s="81"/>
      <c r="M34" s="81"/>
      <c r="P34" s="458" t="s">
        <v>147</v>
      </c>
      <c r="Q34" s="174"/>
      <c r="R34" s="174"/>
      <c r="S34" s="174"/>
      <c r="T34" s="174"/>
      <c r="U34" s="121"/>
      <c r="V34" s="375">
        <f>SUM(V15:V33)</f>
        <v>1306.6285714285714</v>
      </c>
    </row>
    <row r="35" spans="2:22" ht="15" customHeight="1" x14ac:dyDescent="0.15">
      <c r="B35" s="455"/>
      <c r="C35" s="214"/>
      <c r="D35" s="214"/>
      <c r="E35" s="373"/>
      <c r="F35" s="214"/>
      <c r="G35" s="98"/>
      <c r="H35" s="109"/>
      <c r="I35" s="343" t="s">
        <v>142</v>
      </c>
      <c r="J35" s="505" t="s">
        <v>3</v>
      </c>
      <c r="K35" s="1181" t="s">
        <v>143</v>
      </c>
      <c r="L35" s="1182"/>
      <c r="M35" s="506" t="s">
        <v>191</v>
      </c>
      <c r="N35" s="507" t="s">
        <v>694</v>
      </c>
    </row>
    <row r="36" spans="2:22" ht="15" customHeight="1" thickBot="1" x14ac:dyDescent="0.2">
      <c r="B36" s="455"/>
      <c r="C36" s="214"/>
      <c r="D36" s="214"/>
      <c r="E36" s="373" t="s">
        <v>92</v>
      </c>
      <c r="F36" s="214"/>
      <c r="G36" s="98">
        <f t="shared" si="10"/>
        <v>0</v>
      </c>
      <c r="H36" s="109"/>
      <c r="I36" s="1196" t="s">
        <v>0</v>
      </c>
      <c r="J36" s="107" t="s">
        <v>140</v>
      </c>
      <c r="K36" s="1199">
        <v>2160000</v>
      </c>
      <c r="L36" s="1200"/>
      <c r="M36" s="457">
        <v>250</v>
      </c>
      <c r="N36" s="161">
        <f>+K36/M36*10*0.014</f>
        <v>1209.6000000000001</v>
      </c>
      <c r="P36" s="388" t="s">
        <v>148</v>
      </c>
      <c r="Q36" s="81"/>
      <c r="R36" s="81"/>
      <c r="S36" s="81"/>
      <c r="T36" s="81"/>
    </row>
    <row r="37" spans="2:22" ht="15" customHeight="1" x14ac:dyDescent="0.15">
      <c r="B37" s="455"/>
      <c r="C37" s="214"/>
      <c r="D37" s="214"/>
      <c r="E37" s="373" t="s">
        <v>92</v>
      </c>
      <c r="F37" s="214"/>
      <c r="G37" s="98">
        <f t="shared" si="10"/>
        <v>0</v>
      </c>
      <c r="H37" s="109"/>
      <c r="I37" s="1197"/>
      <c r="J37" s="107" t="s">
        <v>141</v>
      </c>
      <c r="K37" s="1201">
        <v>3024000</v>
      </c>
      <c r="L37" s="1202"/>
      <c r="M37" s="457">
        <v>250</v>
      </c>
      <c r="N37" s="161">
        <f>+K37/M37*10*0.014</f>
        <v>1693.44</v>
      </c>
      <c r="O37" s="118"/>
      <c r="P37" s="343" t="s">
        <v>137</v>
      </c>
      <c r="Q37" s="1187" t="s">
        <v>149</v>
      </c>
      <c r="R37" s="1187"/>
      <c r="S37" s="459" t="s">
        <v>152</v>
      </c>
      <c r="T37" s="459" t="s">
        <v>151</v>
      </c>
      <c r="U37" s="382" t="s">
        <v>191</v>
      </c>
      <c r="V37" s="344" t="s">
        <v>694</v>
      </c>
    </row>
    <row r="38" spans="2:22" ht="15" customHeight="1" thickBot="1" x14ac:dyDescent="0.2">
      <c r="B38" s="456"/>
      <c r="C38" s="99" t="s">
        <v>94</v>
      </c>
      <c r="D38" s="99"/>
      <c r="E38" s="99"/>
      <c r="F38" s="99"/>
      <c r="G38" s="100">
        <f>SUM(G28:G37)</f>
        <v>11461.353999999999</v>
      </c>
      <c r="H38" s="109"/>
      <c r="I38" s="1197"/>
      <c r="J38" s="107"/>
      <c r="K38" s="1188"/>
      <c r="L38" s="1188"/>
      <c r="M38" s="457"/>
      <c r="N38" s="161"/>
      <c r="O38" s="118"/>
      <c r="P38" s="1189" t="s">
        <v>150</v>
      </c>
      <c r="Q38" s="158" t="s">
        <v>1069</v>
      </c>
      <c r="R38" s="766" t="s">
        <v>1070</v>
      </c>
      <c r="S38" s="159"/>
      <c r="T38" s="171"/>
      <c r="U38" s="159">
        <v>10</v>
      </c>
      <c r="V38" s="161">
        <v>4263</v>
      </c>
    </row>
    <row r="39" spans="2:22" ht="15" customHeight="1" thickTop="1" x14ac:dyDescent="0.15">
      <c r="B39" s="454" t="s">
        <v>107</v>
      </c>
      <c r="C39" s="214" t="s">
        <v>440</v>
      </c>
      <c r="D39" s="214">
        <v>6.25</v>
      </c>
      <c r="E39" s="373" t="s">
        <v>441</v>
      </c>
      <c r="F39" s="214">
        <v>410.5</v>
      </c>
      <c r="G39" s="98">
        <f>D39*F39</f>
        <v>2565.625</v>
      </c>
      <c r="H39" s="109"/>
      <c r="I39" s="1197"/>
      <c r="J39" s="107"/>
      <c r="K39" s="1188"/>
      <c r="L39" s="1188"/>
      <c r="M39" s="457"/>
      <c r="N39" s="161"/>
      <c r="O39" s="118"/>
      <c r="P39" s="1190"/>
      <c r="Q39" s="158"/>
      <c r="R39" s="170"/>
      <c r="S39" s="159"/>
      <c r="T39" s="171"/>
      <c r="U39" s="159"/>
      <c r="V39" s="161"/>
    </row>
    <row r="40" spans="2:22" ht="15" customHeight="1" x14ac:dyDescent="0.15">
      <c r="B40" s="455"/>
      <c r="C40" s="214" t="s">
        <v>440</v>
      </c>
      <c r="D40" s="214">
        <v>3.33</v>
      </c>
      <c r="E40" s="373" t="s">
        <v>441</v>
      </c>
      <c r="F40" s="214">
        <v>410.5</v>
      </c>
      <c r="G40" s="98">
        <f>D40*F40</f>
        <v>1366.9649999999999</v>
      </c>
      <c r="H40" s="109"/>
      <c r="I40" s="1197"/>
      <c r="J40" s="107" t="s">
        <v>1052</v>
      </c>
      <c r="K40" s="1188" t="s">
        <v>1051</v>
      </c>
      <c r="L40" s="1188"/>
      <c r="M40" s="747"/>
      <c r="N40" s="161">
        <f>M40*380/10</f>
        <v>0</v>
      </c>
      <c r="O40" s="118"/>
      <c r="P40" s="1190"/>
      <c r="Q40" s="158"/>
      <c r="R40" s="170"/>
      <c r="S40" s="159"/>
      <c r="T40" s="171"/>
      <c r="U40" s="159"/>
      <c r="V40" s="161"/>
    </row>
    <row r="41" spans="2:22" ht="15" customHeight="1" x14ac:dyDescent="0.15">
      <c r="B41" s="455"/>
      <c r="C41" s="214" t="s">
        <v>442</v>
      </c>
      <c r="D41" s="214">
        <v>500</v>
      </c>
      <c r="E41" s="373" t="s">
        <v>443</v>
      </c>
      <c r="F41" s="214">
        <v>4.4800000000000004</v>
      </c>
      <c r="G41" s="98">
        <f t="shared" ref="G41:G49" si="12">D41*F41</f>
        <v>2240</v>
      </c>
      <c r="H41" s="109"/>
      <c r="I41" s="1197"/>
      <c r="J41" s="107" t="s">
        <v>138</v>
      </c>
      <c r="K41" s="1188"/>
      <c r="L41" s="1188"/>
      <c r="M41" s="457"/>
      <c r="N41" s="161"/>
      <c r="O41" s="118"/>
      <c r="P41" s="1190"/>
      <c r="Q41" s="158"/>
      <c r="R41" s="170"/>
      <c r="S41" s="159"/>
      <c r="T41" s="171"/>
      <c r="U41" s="159"/>
      <c r="V41" s="161"/>
    </row>
    <row r="42" spans="2:22" ht="15" customHeight="1" x14ac:dyDescent="0.15">
      <c r="B42" s="455"/>
      <c r="C42" s="214" t="s">
        <v>444</v>
      </c>
      <c r="D42" s="214">
        <v>100</v>
      </c>
      <c r="E42" s="373" t="s">
        <v>445</v>
      </c>
      <c r="F42" s="214">
        <v>15.2</v>
      </c>
      <c r="G42" s="98">
        <f t="shared" si="12"/>
        <v>1520</v>
      </c>
      <c r="H42" s="109"/>
      <c r="I42" s="1197"/>
      <c r="J42" s="107" t="s">
        <v>139</v>
      </c>
      <c r="K42" s="1188"/>
      <c r="L42" s="1188"/>
      <c r="M42" s="457"/>
      <c r="N42" s="161"/>
      <c r="O42" s="118"/>
      <c r="P42" s="1190"/>
      <c r="Q42" s="158"/>
      <c r="R42" s="170"/>
      <c r="S42" s="159"/>
      <c r="T42" s="171"/>
      <c r="U42" s="159"/>
      <c r="V42" s="161"/>
    </row>
    <row r="43" spans="2:22" ht="15" customHeight="1" thickBot="1" x14ac:dyDescent="0.2">
      <c r="B43" s="455"/>
      <c r="C43" s="214" t="s">
        <v>446</v>
      </c>
      <c r="D43" s="214">
        <v>167</v>
      </c>
      <c r="E43" s="373" t="s">
        <v>447</v>
      </c>
      <c r="F43" s="214">
        <v>13.14</v>
      </c>
      <c r="G43" s="98">
        <f t="shared" si="12"/>
        <v>2194.38</v>
      </c>
      <c r="H43" s="109"/>
      <c r="I43" s="1198"/>
      <c r="J43" s="155" t="s">
        <v>95</v>
      </c>
      <c r="K43" s="1192"/>
      <c r="L43" s="1193"/>
      <c r="M43" s="156"/>
      <c r="N43" s="160">
        <f>SUM(N36:N42)</f>
        <v>2903.04</v>
      </c>
      <c r="O43" s="118"/>
      <c r="P43" s="1190"/>
      <c r="Q43" s="158"/>
      <c r="R43" s="170"/>
      <c r="S43" s="159"/>
      <c r="T43" s="171"/>
      <c r="U43" s="159"/>
      <c r="V43" s="161"/>
    </row>
    <row r="44" spans="2:22" ht="15" customHeight="1" thickTop="1" thickBot="1" x14ac:dyDescent="0.2">
      <c r="B44" s="455"/>
      <c r="C44" s="214" t="s">
        <v>448</v>
      </c>
      <c r="D44" s="214">
        <v>250</v>
      </c>
      <c r="E44" s="373" t="s">
        <v>449</v>
      </c>
      <c r="F44" s="214">
        <v>4.9400000000000004</v>
      </c>
      <c r="G44" s="98">
        <f t="shared" si="12"/>
        <v>1235</v>
      </c>
      <c r="H44" s="109"/>
      <c r="I44" s="1203" t="s">
        <v>144</v>
      </c>
      <c r="J44" s="157" t="s">
        <v>695</v>
      </c>
      <c r="K44" s="1206">
        <v>8200</v>
      </c>
      <c r="L44" s="1206"/>
      <c r="M44" s="747">
        <v>250</v>
      </c>
      <c r="N44" s="750">
        <f>+K44/M44*10</f>
        <v>328</v>
      </c>
      <c r="O44" s="118"/>
      <c r="P44" s="1191"/>
      <c r="Q44" s="162" t="s">
        <v>153</v>
      </c>
      <c r="R44" s="163"/>
      <c r="S44" s="163"/>
      <c r="T44" s="163"/>
      <c r="U44" s="163"/>
      <c r="V44" s="164">
        <f>SUM(V38:V43)</f>
        <v>4263</v>
      </c>
    </row>
    <row r="45" spans="2:22" ht="15" customHeight="1" thickTop="1" x14ac:dyDescent="0.15">
      <c r="B45" s="455"/>
      <c r="C45" s="214" t="s">
        <v>450</v>
      </c>
      <c r="D45" s="214">
        <v>500</v>
      </c>
      <c r="E45" s="373" t="s">
        <v>451</v>
      </c>
      <c r="F45" s="214">
        <v>4.26</v>
      </c>
      <c r="G45" s="98">
        <f t="shared" si="12"/>
        <v>2130</v>
      </c>
      <c r="H45" s="109"/>
      <c r="I45" s="1204"/>
      <c r="J45" s="158"/>
      <c r="K45" s="1188"/>
      <c r="L45" s="1188"/>
      <c r="M45" s="457"/>
      <c r="N45" s="161"/>
      <c r="O45" s="118"/>
      <c r="P45" s="1219" t="s">
        <v>158</v>
      </c>
      <c r="Q45" s="1210" t="s">
        <v>159</v>
      </c>
      <c r="R45" s="172" t="s">
        <v>160</v>
      </c>
      <c r="S45" s="158">
        <v>35750</v>
      </c>
      <c r="T45" s="171">
        <v>1</v>
      </c>
      <c r="U45" s="625">
        <v>250</v>
      </c>
      <c r="V45" s="161">
        <f>+S45*T45/U45*10</f>
        <v>1430</v>
      </c>
    </row>
    <row r="46" spans="2:22" ht="15" customHeight="1" x14ac:dyDescent="0.15">
      <c r="B46" s="455"/>
      <c r="C46" s="214" t="s">
        <v>452</v>
      </c>
      <c r="D46" s="214">
        <v>125</v>
      </c>
      <c r="E46" s="373" t="s">
        <v>453</v>
      </c>
      <c r="F46" s="214">
        <v>15.18</v>
      </c>
      <c r="G46" s="98">
        <f t="shared" si="12"/>
        <v>1897.5</v>
      </c>
      <c r="H46" s="109"/>
      <c r="I46" s="1204"/>
      <c r="J46" s="107"/>
      <c r="K46" s="1188"/>
      <c r="L46" s="1188"/>
      <c r="M46" s="457"/>
      <c r="N46" s="161"/>
      <c r="O46" s="118"/>
      <c r="P46" s="1190"/>
      <c r="Q46" s="1211"/>
      <c r="R46" s="172"/>
      <c r="S46" s="158"/>
      <c r="T46" s="171"/>
      <c r="U46" s="158"/>
      <c r="V46" s="161"/>
    </row>
    <row r="47" spans="2:22" ht="15" customHeight="1" thickBot="1" x14ac:dyDescent="0.2">
      <c r="B47" s="455"/>
      <c r="C47" s="214" t="s">
        <v>454</v>
      </c>
      <c r="D47" s="214">
        <v>167</v>
      </c>
      <c r="E47" s="373" t="s">
        <v>455</v>
      </c>
      <c r="F47" s="214">
        <v>19.2</v>
      </c>
      <c r="G47" s="98">
        <f t="shared" si="12"/>
        <v>3206.4</v>
      </c>
      <c r="H47" s="109"/>
      <c r="I47" s="1205"/>
      <c r="J47" s="155" t="s">
        <v>95</v>
      </c>
      <c r="K47" s="1192"/>
      <c r="L47" s="1193"/>
      <c r="M47" s="156"/>
      <c r="N47" s="160">
        <f>SUM(N44:N46)</f>
        <v>328</v>
      </c>
      <c r="O47" s="118"/>
      <c r="P47" s="1190"/>
      <c r="Q47" s="1211"/>
      <c r="R47" s="172" t="s">
        <v>157</v>
      </c>
      <c r="S47" s="158">
        <v>15600</v>
      </c>
      <c r="T47" s="171">
        <v>1</v>
      </c>
      <c r="U47" s="625">
        <v>250</v>
      </c>
      <c r="V47" s="161">
        <f t="shared" ref="V47" si="13">+S47*T47/U47*10</f>
        <v>624</v>
      </c>
    </row>
    <row r="48" spans="2:22" ht="15" customHeight="1" thickTop="1" x14ac:dyDescent="0.15">
      <c r="B48" s="746"/>
      <c r="C48" s="214" t="s">
        <v>456</v>
      </c>
      <c r="D48" s="214">
        <v>167</v>
      </c>
      <c r="E48" s="214" t="s">
        <v>457</v>
      </c>
      <c r="F48" s="214">
        <v>8.5399999999999991</v>
      </c>
      <c r="G48" s="98">
        <f t="shared" si="12"/>
        <v>1426.1799999999998</v>
      </c>
      <c r="H48" s="109"/>
      <c r="I48" s="1203" t="s">
        <v>145</v>
      </c>
      <c r="J48" s="157" t="s">
        <v>695</v>
      </c>
      <c r="K48" s="1206">
        <v>11500</v>
      </c>
      <c r="L48" s="1206"/>
      <c r="M48" s="747">
        <v>250</v>
      </c>
      <c r="N48" s="750">
        <f>+K48/M48*10</f>
        <v>460</v>
      </c>
      <c r="O48" s="118"/>
      <c r="P48" s="1190"/>
      <c r="Q48" s="1211"/>
      <c r="R48" s="172"/>
      <c r="S48" s="158"/>
      <c r="T48" s="171"/>
      <c r="U48" s="158"/>
      <c r="V48" s="161"/>
    </row>
    <row r="49" spans="2:22" ht="15" customHeight="1" x14ac:dyDescent="0.15">
      <c r="B49" s="455"/>
      <c r="C49" s="214" t="s">
        <v>458</v>
      </c>
      <c r="D49" s="214">
        <v>1000</v>
      </c>
      <c r="E49" s="214" t="s">
        <v>459</v>
      </c>
      <c r="F49" s="214">
        <v>2.94</v>
      </c>
      <c r="G49" s="98">
        <f t="shared" si="12"/>
        <v>2940</v>
      </c>
      <c r="H49" s="109"/>
      <c r="I49" s="1204"/>
      <c r="J49" s="158" t="s">
        <v>695</v>
      </c>
      <c r="K49" s="1188"/>
      <c r="L49" s="1188"/>
      <c r="M49" s="457"/>
      <c r="N49" s="161"/>
      <c r="O49" s="118"/>
      <c r="P49" s="1190"/>
      <c r="Q49" s="1212"/>
      <c r="R49" s="172"/>
      <c r="S49" s="158"/>
      <c r="T49" s="158"/>
      <c r="U49" s="107"/>
      <c r="V49" s="173"/>
    </row>
    <row r="50" spans="2:22" ht="15" customHeight="1" thickBot="1" x14ac:dyDescent="0.2">
      <c r="B50" s="456"/>
      <c r="C50" s="101" t="s">
        <v>95</v>
      </c>
      <c r="D50" s="102"/>
      <c r="E50" s="102"/>
      <c r="F50" s="102"/>
      <c r="G50" s="103">
        <f>SUM(G39:G49)</f>
        <v>22722.050000000003</v>
      </c>
      <c r="H50" s="109"/>
      <c r="I50" s="1204"/>
      <c r="J50" s="107"/>
      <c r="K50" s="1188"/>
      <c r="L50" s="1188"/>
      <c r="M50" s="457"/>
      <c r="N50" s="161"/>
      <c r="O50" s="118"/>
      <c r="P50" s="1190"/>
      <c r="Q50" s="162" t="s">
        <v>153</v>
      </c>
      <c r="R50" s="163"/>
      <c r="S50" s="163"/>
      <c r="T50" s="163"/>
      <c r="U50" s="163"/>
      <c r="V50" s="164">
        <f>SUM(V45:V49)</f>
        <v>2054</v>
      </c>
    </row>
    <row r="51" spans="2:22" ht="15" customHeight="1" thickTop="1" thickBot="1" x14ac:dyDescent="0.2">
      <c r="B51" s="1183" t="s">
        <v>29</v>
      </c>
      <c r="C51" s="214" t="s">
        <v>460</v>
      </c>
      <c r="D51" s="214">
        <v>1000</v>
      </c>
      <c r="E51" s="373" t="s">
        <v>461</v>
      </c>
      <c r="F51" s="214">
        <v>2.35</v>
      </c>
      <c r="G51" s="98">
        <f t="shared" ref="G51:G53" si="14">D51*F51</f>
        <v>2350</v>
      </c>
      <c r="H51" s="109"/>
      <c r="I51" s="1205"/>
      <c r="J51" s="155" t="s">
        <v>95</v>
      </c>
      <c r="K51" s="1192"/>
      <c r="L51" s="1193"/>
      <c r="M51" s="156"/>
      <c r="N51" s="160">
        <f>SUM(N48:N50)</f>
        <v>460</v>
      </c>
      <c r="O51" s="118"/>
      <c r="P51" s="1190"/>
      <c r="Q51" s="1210" t="s">
        <v>161</v>
      </c>
      <c r="R51" s="172" t="s">
        <v>160</v>
      </c>
      <c r="S51" s="158">
        <v>60000</v>
      </c>
      <c r="T51" s="171">
        <v>1</v>
      </c>
      <c r="U51" s="625">
        <v>250</v>
      </c>
      <c r="V51" s="161">
        <f>+S51*T51/U51*10</f>
        <v>2400</v>
      </c>
    </row>
    <row r="52" spans="2:22" ht="15" customHeight="1" thickTop="1" x14ac:dyDescent="0.15">
      <c r="B52" s="1102"/>
      <c r="C52" s="214" t="s">
        <v>462</v>
      </c>
      <c r="D52" s="214">
        <v>500</v>
      </c>
      <c r="E52" s="214" t="s">
        <v>463</v>
      </c>
      <c r="F52" s="214">
        <v>3.786</v>
      </c>
      <c r="G52" s="98">
        <f t="shared" si="14"/>
        <v>1893</v>
      </c>
      <c r="H52" s="109"/>
      <c r="I52" s="1203" t="s">
        <v>146</v>
      </c>
      <c r="J52" s="457" t="s">
        <v>157</v>
      </c>
      <c r="K52" s="1206">
        <v>5000</v>
      </c>
      <c r="L52" s="1206"/>
      <c r="M52" s="747">
        <v>250</v>
      </c>
      <c r="N52" s="750">
        <f>+K52/M52*10</f>
        <v>200</v>
      </c>
      <c r="O52" s="118"/>
      <c r="P52" s="1190"/>
      <c r="Q52" s="1211"/>
      <c r="R52" s="172"/>
      <c r="S52" s="158"/>
      <c r="T52" s="171"/>
      <c r="U52" s="158"/>
      <c r="V52" s="161"/>
    </row>
    <row r="53" spans="2:22" x14ac:dyDescent="0.15">
      <c r="B53" s="1102"/>
      <c r="C53" s="214"/>
      <c r="D53" s="214"/>
      <c r="E53" s="214"/>
      <c r="F53" s="214"/>
      <c r="G53" s="98">
        <f t="shared" si="14"/>
        <v>0</v>
      </c>
      <c r="I53" s="1204"/>
      <c r="J53" s="158"/>
      <c r="K53" s="1194"/>
      <c r="L53" s="1195"/>
      <c r="M53" s="165"/>
      <c r="N53" s="161"/>
      <c r="O53" s="118"/>
      <c r="P53" s="1190"/>
      <c r="Q53" s="1211"/>
      <c r="R53" s="172" t="s">
        <v>157</v>
      </c>
      <c r="S53" s="158">
        <v>25000</v>
      </c>
      <c r="T53" s="171">
        <v>1</v>
      </c>
      <c r="U53" s="625">
        <v>250</v>
      </c>
      <c r="V53" s="161">
        <f>+S53*T53/U53*10</f>
        <v>1000</v>
      </c>
    </row>
    <row r="54" spans="2:22" ht="14.25" thickBot="1" x14ac:dyDescent="0.2">
      <c r="B54" s="1170"/>
      <c r="C54" s="101" t="s">
        <v>95</v>
      </c>
      <c r="D54" s="102"/>
      <c r="E54" s="102"/>
      <c r="F54" s="102"/>
      <c r="G54" s="103">
        <f>SUM(G51:G53)</f>
        <v>4243</v>
      </c>
      <c r="I54" s="1204"/>
      <c r="J54" s="158"/>
      <c r="K54" s="1194"/>
      <c r="L54" s="1195"/>
      <c r="M54" s="165"/>
      <c r="N54" s="161"/>
      <c r="O54" s="118"/>
      <c r="P54" s="1190"/>
      <c r="Q54" s="1211"/>
      <c r="R54" s="172"/>
      <c r="S54" s="158"/>
      <c r="T54" s="171"/>
      <c r="U54" s="158"/>
      <c r="V54" s="161"/>
    </row>
    <row r="55" spans="2:22" ht="14.25" thickTop="1" x14ac:dyDescent="0.15">
      <c r="B55" s="1183" t="s">
        <v>108</v>
      </c>
      <c r="C55" s="214" t="s">
        <v>464</v>
      </c>
      <c r="D55" s="214">
        <v>1500</v>
      </c>
      <c r="E55" s="373" t="s">
        <v>465</v>
      </c>
      <c r="F55" s="214">
        <v>1.302</v>
      </c>
      <c r="G55" s="98">
        <f>D55*F55</f>
        <v>1953</v>
      </c>
      <c r="I55" s="1204"/>
      <c r="J55" s="457" t="s">
        <v>157</v>
      </c>
      <c r="K55" s="1213"/>
      <c r="L55" s="1214"/>
      <c r="M55" s="165"/>
      <c r="N55" s="161"/>
      <c r="O55" s="118"/>
      <c r="P55" s="1190"/>
      <c r="Q55" s="1212"/>
      <c r="R55" s="172"/>
      <c r="S55" s="158"/>
      <c r="T55" s="158"/>
      <c r="U55" s="107"/>
      <c r="V55" s="173"/>
    </row>
    <row r="56" spans="2:22" x14ac:dyDescent="0.15">
      <c r="B56" s="1102"/>
      <c r="C56" s="214" t="s">
        <v>466</v>
      </c>
      <c r="D56" s="214">
        <v>50</v>
      </c>
      <c r="E56" s="373" t="s">
        <v>467</v>
      </c>
      <c r="F56" s="214">
        <v>0.66</v>
      </c>
      <c r="G56" s="98">
        <f>D56*F56</f>
        <v>33</v>
      </c>
      <c r="I56" s="1204"/>
      <c r="J56" s="158"/>
      <c r="K56" s="1194"/>
      <c r="L56" s="1195"/>
      <c r="M56" s="165"/>
      <c r="N56" s="169"/>
      <c r="O56" s="118"/>
      <c r="P56" s="1220"/>
      <c r="Q56" s="176" t="s">
        <v>153</v>
      </c>
      <c r="R56" s="177"/>
      <c r="S56" s="177"/>
      <c r="T56" s="177"/>
      <c r="U56" s="177"/>
      <c r="V56" s="178">
        <f>SUM(V51:V55)</f>
        <v>3400</v>
      </c>
    </row>
    <row r="57" spans="2:22" ht="14.25" thickBot="1" x14ac:dyDescent="0.2">
      <c r="B57" s="1102"/>
      <c r="C57" s="214" t="s">
        <v>468</v>
      </c>
      <c r="D57" s="214">
        <v>167</v>
      </c>
      <c r="E57" s="373" t="s">
        <v>469</v>
      </c>
      <c r="F57" s="214">
        <v>35.9</v>
      </c>
      <c r="G57" s="98">
        <f>D57*F57</f>
        <v>5995.3</v>
      </c>
      <c r="I57" s="1196"/>
      <c r="J57" s="383" t="s">
        <v>95</v>
      </c>
      <c r="K57" s="1215"/>
      <c r="L57" s="1216"/>
      <c r="M57" s="384"/>
      <c r="N57" s="385">
        <f>SUM(N52:N56)</f>
        <v>200</v>
      </c>
      <c r="O57" s="118"/>
      <c r="P57" s="1217" t="s">
        <v>147</v>
      </c>
      <c r="Q57" s="1218"/>
      <c r="R57" s="174"/>
      <c r="S57" s="174"/>
      <c r="T57" s="174"/>
      <c r="U57" s="174"/>
      <c r="V57" s="175">
        <f>SUM(V44,V50,V56)</f>
        <v>9717</v>
      </c>
    </row>
    <row r="58" spans="2:22" ht="14.25" thickBot="1" x14ac:dyDescent="0.2">
      <c r="B58" s="1186"/>
      <c r="C58" s="104" t="s">
        <v>98</v>
      </c>
      <c r="D58" s="105"/>
      <c r="E58" s="105"/>
      <c r="F58" s="105"/>
      <c r="G58" s="106">
        <f>SUM(G55:G57)</f>
        <v>7981.3</v>
      </c>
      <c r="I58" s="1207" t="s">
        <v>147</v>
      </c>
      <c r="J58" s="1185"/>
      <c r="K58" s="1208"/>
      <c r="L58" s="1209"/>
      <c r="M58" s="121"/>
      <c r="N58" s="175">
        <f>SUM(N43,N47,N51,N57)</f>
        <v>3891.04</v>
      </c>
      <c r="O58" s="118"/>
      <c r="V58" s="26"/>
    </row>
    <row r="59" spans="2:22" x14ac:dyDescent="0.15">
      <c r="O59" s="118"/>
    </row>
    <row r="60" spans="2:22" x14ac:dyDescent="0.15">
      <c r="I60" s="118"/>
      <c r="J60" s="118"/>
      <c r="K60" s="118"/>
      <c r="L60" s="118"/>
      <c r="M60" s="118"/>
      <c r="N60" s="118"/>
      <c r="O60" s="118"/>
    </row>
    <row r="61" spans="2:22" x14ac:dyDescent="0.15">
      <c r="I61" s="118"/>
      <c r="J61" s="118"/>
      <c r="K61" s="118"/>
      <c r="L61" s="118"/>
      <c r="M61" s="118"/>
      <c r="N61" s="118"/>
      <c r="O61" s="118"/>
    </row>
    <row r="62" spans="2:22" x14ac:dyDescent="0.15">
      <c r="I62" s="118"/>
      <c r="J62" s="118"/>
      <c r="K62" s="118"/>
      <c r="L62" s="118"/>
      <c r="M62" s="118"/>
      <c r="N62" s="118"/>
      <c r="O62" s="118"/>
    </row>
    <row r="63" spans="2:22" x14ac:dyDescent="0.15">
      <c r="G63" s="26">
        <v>0</v>
      </c>
      <c r="I63" s="118"/>
      <c r="J63" s="118"/>
      <c r="K63" s="118"/>
      <c r="L63" s="118"/>
      <c r="M63" s="118"/>
      <c r="N63" s="118"/>
      <c r="O63" s="118"/>
    </row>
    <row r="64" spans="2:22" x14ac:dyDescent="0.15">
      <c r="I64" s="118"/>
      <c r="J64" s="118"/>
      <c r="K64" s="118"/>
      <c r="L64" s="118"/>
      <c r="M64" s="118"/>
      <c r="N64" s="118"/>
      <c r="O64" s="118"/>
    </row>
    <row r="65" spans="9:15" x14ac:dyDescent="0.15">
      <c r="I65" s="118"/>
      <c r="J65" s="118"/>
      <c r="K65" s="118"/>
      <c r="L65" s="118"/>
      <c r="M65" s="118"/>
      <c r="N65" s="118"/>
      <c r="O65" s="118"/>
    </row>
    <row r="66" spans="9:15" x14ac:dyDescent="0.15">
      <c r="I66" s="118"/>
      <c r="J66" s="118"/>
      <c r="K66" s="118"/>
      <c r="L66" s="118"/>
      <c r="M66" s="118"/>
      <c r="N66" s="118"/>
      <c r="O66" s="118"/>
    </row>
    <row r="67" spans="9:15" x14ac:dyDescent="0.15">
      <c r="I67" s="118"/>
      <c r="J67" s="118"/>
      <c r="K67" s="118"/>
      <c r="L67" s="118"/>
      <c r="M67" s="118"/>
      <c r="N67" s="118"/>
      <c r="O67" s="118"/>
    </row>
    <row r="68" spans="9:15" x14ac:dyDescent="0.15">
      <c r="I68" s="118"/>
      <c r="J68" s="118"/>
      <c r="K68" s="118"/>
      <c r="L68" s="118"/>
      <c r="M68" s="118"/>
      <c r="N68" s="118"/>
      <c r="O68" s="118"/>
    </row>
    <row r="69" spans="9:15" x14ac:dyDescent="0.15">
      <c r="I69" s="118"/>
      <c r="J69" s="118"/>
      <c r="K69" s="118"/>
      <c r="L69" s="118"/>
      <c r="M69" s="118"/>
      <c r="N69" s="118"/>
      <c r="O69" s="118"/>
    </row>
    <row r="70" spans="9:15" x14ac:dyDescent="0.15">
      <c r="I70" s="118"/>
      <c r="J70" s="118"/>
      <c r="K70" s="118"/>
      <c r="L70" s="118"/>
      <c r="M70" s="118"/>
      <c r="N70" s="118"/>
      <c r="O70" s="118"/>
    </row>
    <row r="71" spans="9:15" x14ac:dyDescent="0.15">
      <c r="I71" s="118"/>
      <c r="J71" s="118"/>
      <c r="K71" s="118"/>
      <c r="L71" s="118"/>
      <c r="M71" s="118"/>
      <c r="N71" s="118"/>
      <c r="O71" s="118"/>
    </row>
    <row r="72" spans="9:15" x14ac:dyDescent="0.15">
      <c r="I72" s="118"/>
      <c r="J72" s="118"/>
      <c r="K72" s="118"/>
      <c r="L72" s="118"/>
      <c r="M72" s="118"/>
      <c r="N72" s="118"/>
      <c r="O72" s="118"/>
    </row>
    <row r="73" spans="9:15" x14ac:dyDescent="0.15">
      <c r="I73" s="118"/>
      <c r="J73" s="118"/>
      <c r="K73" s="118"/>
      <c r="L73" s="118"/>
      <c r="M73" s="118"/>
      <c r="N73" s="118"/>
      <c r="O73" s="118"/>
    </row>
    <row r="74" spans="9:15" x14ac:dyDescent="0.15">
      <c r="I74" s="118"/>
      <c r="J74" s="118"/>
      <c r="K74" s="118"/>
      <c r="L74" s="118"/>
      <c r="M74" s="118"/>
      <c r="N74" s="118"/>
      <c r="O74" s="118"/>
    </row>
    <row r="75" spans="9:15" x14ac:dyDescent="0.15">
      <c r="I75" s="118"/>
      <c r="J75" s="118"/>
      <c r="K75" s="118"/>
      <c r="L75" s="118"/>
      <c r="M75" s="118"/>
      <c r="N75" s="118"/>
      <c r="O75" s="118"/>
    </row>
    <row r="76" spans="9:15" x14ac:dyDescent="0.15">
      <c r="I76" s="118"/>
      <c r="J76" s="118"/>
      <c r="K76" s="118"/>
      <c r="L76" s="118"/>
      <c r="M76" s="118"/>
      <c r="N76" s="118"/>
      <c r="O76" s="118"/>
    </row>
    <row r="77" spans="9:15" x14ac:dyDescent="0.15">
      <c r="I77" s="118"/>
      <c r="J77" s="118"/>
      <c r="K77" s="118"/>
      <c r="L77" s="118"/>
      <c r="M77" s="118"/>
      <c r="N77" s="118"/>
      <c r="O77" s="118"/>
    </row>
    <row r="78" spans="9:15" x14ac:dyDescent="0.15">
      <c r="I78" s="118"/>
      <c r="J78" s="118"/>
      <c r="K78" s="118"/>
      <c r="L78" s="118"/>
      <c r="M78" s="118"/>
      <c r="N78" s="118"/>
      <c r="O78" s="118"/>
    </row>
    <row r="79" spans="9:15" x14ac:dyDescent="0.15">
      <c r="I79" s="118"/>
      <c r="J79" s="118"/>
      <c r="K79" s="118"/>
      <c r="L79" s="118"/>
      <c r="M79" s="118"/>
      <c r="N79" s="118"/>
      <c r="O79" s="118"/>
    </row>
    <row r="80" spans="9:15" x14ac:dyDescent="0.15">
      <c r="I80" s="118"/>
      <c r="J80" s="118"/>
      <c r="K80" s="118"/>
      <c r="L80" s="118"/>
      <c r="M80" s="118"/>
      <c r="N80" s="118"/>
      <c r="O80" s="118"/>
    </row>
    <row r="81" spans="2:15" x14ac:dyDescent="0.15">
      <c r="I81" s="118"/>
      <c r="J81" s="118"/>
      <c r="K81" s="118"/>
      <c r="L81" s="118"/>
      <c r="M81" s="118"/>
      <c r="N81" s="118"/>
      <c r="O81" s="118"/>
    </row>
    <row r="82" spans="2:15" x14ac:dyDescent="0.15">
      <c r="I82" s="118"/>
      <c r="J82" s="118"/>
      <c r="K82" s="118"/>
      <c r="L82" s="118"/>
      <c r="M82" s="118"/>
      <c r="N82" s="118"/>
      <c r="O82" s="118"/>
    </row>
    <row r="83" spans="2:15" x14ac:dyDescent="0.15">
      <c r="I83" s="118"/>
      <c r="J83" s="118"/>
      <c r="K83" s="118"/>
      <c r="L83" s="118"/>
      <c r="M83" s="118"/>
      <c r="N83" s="118"/>
      <c r="O83" s="118"/>
    </row>
    <row r="84" spans="2:15" x14ac:dyDescent="0.15">
      <c r="B84" s="108"/>
      <c r="C84" s="109"/>
      <c r="D84" s="109"/>
      <c r="E84" s="109"/>
      <c r="F84" s="109"/>
      <c r="I84" s="118"/>
      <c r="J84" s="118"/>
      <c r="K84" s="118"/>
      <c r="L84" s="118"/>
      <c r="M84" s="118"/>
      <c r="N84" s="118"/>
      <c r="O84" s="118"/>
    </row>
    <row r="85" spans="2:15" x14ac:dyDescent="0.15">
      <c r="B85" s="108"/>
      <c r="C85" s="109"/>
      <c r="D85" s="109"/>
      <c r="E85" s="109"/>
      <c r="F85" s="109"/>
      <c r="I85" s="118"/>
      <c r="J85" s="118"/>
      <c r="K85" s="118"/>
      <c r="L85" s="118"/>
      <c r="M85" s="118"/>
      <c r="N85" s="118"/>
      <c r="O85" s="118"/>
    </row>
    <row r="86" spans="2:15" x14ac:dyDescent="0.15">
      <c r="I86" s="118"/>
      <c r="J86" s="118"/>
      <c r="K86" s="118"/>
      <c r="L86" s="118"/>
      <c r="M86" s="118"/>
      <c r="N86" s="118"/>
      <c r="O86" s="118"/>
    </row>
    <row r="87" spans="2:15" x14ac:dyDescent="0.15">
      <c r="I87" s="118"/>
      <c r="J87" s="118"/>
      <c r="K87" s="118"/>
      <c r="L87" s="118"/>
      <c r="M87" s="118"/>
      <c r="N87" s="118"/>
      <c r="O87" s="118"/>
    </row>
    <row r="88" spans="2:15" x14ac:dyDescent="0.15">
      <c r="I88" s="118"/>
      <c r="J88" s="118"/>
      <c r="K88" s="118"/>
      <c r="L88" s="118"/>
      <c r="M88" s="118"/>
      <c r="N88" s="118"/>
      <c r="O88" s="118"/>
    </row>
    <row r="89" spans="2:15" x14ac:dyDescent="0.15">
      <c r="I89" s="118"/>
      <c r="J89" s="118"/>
      <c r="K89" s="118"/>
      <c r="L89" s="118"/>
      <c r="M89" s="118"/>
      <c r="N89" s="118"/>
      <c r="O89" s="118"/>
    </row>
    <row r="90" spans="2:15" x14ac:dyDescent="0.15">
      <c r="I90" s="118"/>
      <c r="J90" s="118"/>
      <c r="K90" s="118"/>
      <c r="L90" s="118"/>
      <c r="M90" s="118"/>
      <c r="N90" s="118"/>
      <c r="O90" s="118"/>
    </row>
    <row r="91" spans="2:15" x14ac:dyDescent="0.15">
      <c r="I91" s="118"/>
      <c r="J91" s="118"/>
      <c r="K91" s="118"/>
      <c r="L91" s="118"/>
      <c r="M91" s="118"/>
      <c r="N91" s="118"/>
      <c r="O91" s="118"/>
    </row>
    <row r="92" spans="2:15" x14ac:dyDescent="0.15">
      <c r="I92" s="118"/>
      <c r="J92" s="118"/>
      <c r="K92" s="118"/>
      <c r="L92" s="118"/>
      <c r="M92" s="118"/>
      <c r="N92" s="118"/>
      <c r="O92" s="118"/>
    </row>
    <row r="93" spans="2:15" x14ac:dyDescent="0.15">
      <c r="I93" s="118"/>
      <c r="J93" s="118"/>
      <c r="K93" s="118"/>
      <c r="L93" s="118"/>
      <c r="M93" s="118"/>
      <c r="N93" s="118"/>
      <c r="O93" s="118"/>
    </row>
    <row r="94" spans="2:15" x14ac:dyDescent="0.15">
      <c r="I94" s="118"/>
      <c r="J94" s="118"/>
      <c r="K94" s="118"/>
      <c r="L94" s="118"/>
      <c r="M94" s="118"/>
      <c r="N94" s="118"/>
      <c r="O94" s="118"/>
    </row>
    <row r="95" spans="2:15" x14ac:dyDescent="0.15">
      <c r="I95" s="118"/>
      <c r="J95" s="118"/>
      <c r="K95" s="118"/>
      <c r="L95" s="118"/>
      <c r="M95" s="118"/>
      <c r="N95" s="118"/>
      <c r="O95" s="118"/>
    </row>
    <row r="96" spans="2:15" x14ac:dyDescent="0.15">
      <c r="I96" s="118"/>
      <c r="J96" s="118"/>
      <c r="K96" s="118"/>
      <c r="L96" s="118"/>
      <c r="M96" s="118"/>
      <c r="N96" s="118"/>
      <c r="O96" s="118"/>
    </row>
    <row r="97" spans="9:15" x14ac:dyDescent="0.15">
      <c r="I97" s="118"/>
      <c r="J97" s="118"/>
      <c r="K97" s="118"/>
      <c r="L97" s="118"/>
      <c r="M97" s="118"/>
      <c r="N97" s="118"/>
      <c r="O97" s="118"/>
    </row>
    <row r="98" spans="9:15" x14ac:dyDescent="0.15">
      <c r="I98" s="118"/>
      <c r="J98" s="118"/>
      <c r="K98" s="118"/>
      <c r="L98" s="118"/>
      <c r="M98" s="118"/>
      <c r="N98" s="118"/>
      <c r="O98" s="118"/>
    </row>
    <row r="99" spans="9:15" x14ac:dyDescent="0.15">
      <c r="I99" s="118"/>
      <c r="J99" s="118"/>
      <c r="K99" s="118"/>
      <c r="L99" s="118"/>
      <c r="M99" s="118"/>
      <c r="N99" s="118"/>
      <c r="O99" s="118"/>
    </row>
    <row r="100" spans="9:15" x14ac:dyDescent="0.15">
      <c r="I100" s="118"/>
      <c r="J100" s="118"/>
      <c r="K100" s="118"/>
      <c r="L100" s="118"/>
      <c r="M100" s="118"/>
      <c r="N100" s="118"/>
      <c r="O100" s="118"/>
    </row>
    <row r="101" spans="9:15" x14ac:dyDescent="0.15">
      <c r="I101" s="118"/>
      <c r="J101" s="118"/>
      <c r="K101" s="118"/>
      <c r="L101" s="118"/>
      <c r="M101" s="118"/>
      <c r="N101" s="118"/>
      <c r="O101" s="118"/>
    </row>
    <row r="102" spans="9:15" x14ac:dyDescent="0.15">
      <c r="I102" s="118"/>
      <c r="J102" s="118"/>
      <c r="K102" s="118"/>
      <c r="L102" s="118"/>
      <c r="M102" s="118"/>
      <c r="N102" s="118"/>
      <c r="O102" s="118"/>
    </row>
    <row r="103" spans="9:15" x14ac:dyDescent="0.15">
      <c r="I103" s="118"/>
      <c r="J103" s="118"/>
      <c r="K103" s="118"/>
      <c r="L103" s="118"/>
      <c r="M103" s="118"/>
      <c r="N103" s="118"/>
      <c r="O103" s="118"/>
    </row>
    <row r="104" spans="9:15" x14ac:dyDescent="0.15">
      <c r="I104" s="118"/>
      <c r="J104" s="118"/>
      <c r="K104" s="118"/>
      <c r="L104" s="118"/>
      <c r="M104" s="118"/>
      <c r="N104" s="118"/>
      <c r="O104" s="118"/>
    </row>
    <row r="105" spans="9:15" x14ac:dyDescent="0.15">
      <c r="I105" s="118"/>
      <c r="J105" s="118"/>
      <c r="K105" s="118"/>
      <c r="L105" s="118"/>
      <c r="M105" s="118"/>
      <c r="N105" s="118"/>
      <c r="O105" s="118"/>
    </row>
    <row r="106" spans="9:15" x14ac:dyDescent="0.15">
      <c r="I106" s="118"/>
      <c r="J106" s="118"/>
      <c r="K106" s="118"/>
      <c r="L106" s="118"/>
      <c r="M106" s="118"/>
      <c r="N106" s="118"/>
      <c r="O106" s="118"/>
    </row>
    <row r="107" spans="9:15" x14ac:dyDescent="0.15">
      <c r="I107" s="118"/>
      <c r="J107" s="118"/>
      <c r="K107" s="118"/>
      <c r="L107" s="118"/>
      <c r="M107" s="118"/>
      <c r="N107" s="118"/>
      <c r="O107" s="118"/>
    </row>
    <row r="108" spans="9:15" x14ac:dyDescent="0.15">
      <c r="I108" s="118"/>
      <c r="J108" s="118"/>
      <c r="K108" s="118"/>
      <c r="L108" s="118"/>
      <c r="M108" s="118"/>
      <c r="N108" s="118"/>
      <c r="O108" s="118"/>
    </row>
    <row r="109" spans="9:15" x14ac:dyDescent="0.15">
      <c r="I109" s="118"/>
      <c r="J109" s="118"/>
      <c r="K109" s="118"/>
      <c r="L109" s="118"/>
      <c r="M109" s="118"/>
      <c r="N109" s="118"/>
      <c r="O109" s="118"/>
    </row>
    <row r="110" spans="9:15" x14ac:dyDescent="0.15">
      <c r="I110" s="118"/>
      <c r="J110" s="118"/>
      <c r="K110" s="118"/>
      <c r="L110" s="118"/>
      <c r="M110" s="118"/>
      <c r="N110" s="118"/>
      <c r="O110" s="118"/>
    </row>
    <row r="111" spans="9:15" x14ac:dyDescent="0.15">
      <c r="I111" s="118"/>
      <c r="J111" s="118"/>
      <c r="K111" s="118"/>
      <c r="L111" s="118"/>
      <c r="M111" s="118"/>
      <c r="N111" s="118"/>
      <c r="O111" s="118"/>
    </row>
    <row r="112" spans="9:15" x14ac:dyDescent="0.15">
      <c r="I112" s="118"/>
      <c r="J112" s="118"/>
      <c r="K112" s="118"/>
      <c r="L112" s="118"/>
      <c r="M112" s="118"/>
      <c r="N112" s="118"/>
      <c r="O112" s="118"/>
    </row>
    <row r="113" spans="9:15" x14ac:dyDescent="0.15">
      <c r="I113" s="118"/>
      <c r="J113" s="118"/>
      <c r="K113" s="118"/>
      <c r="L113" s="118"/>
      <c r="M113" s="118"/>
      <c r="N113" s="118"/>
      <c r="O113" s="118"/>
    </row>
    <row r="114" spans="9:15" x14ac:dyDescent="0.15">
      <c r="I114" s="118"/>
      <c r="J114" s="118"/>
      <c r="K114" s="118"/>
      <c r="L114" s="118"/>
      <c r="M114" s="118"/>
      <c r="N114" s="118"/>
      <c r="O114" s="118"/>
    </row>
    <row r="115" spans="9:15" x14ac:dyDescent="0.15">
      <c r="I115" s="118"/>
      <c r="J115" s="118"/>
      <c r="K115" s="118"/>
      <c r="L115" s="118"/>
      <c r="M115" s="118"/>
      <c r="N115" s="118"/>
      <c r="O115" s="118"/>
    </row>
    <row r="116" spans="9:15" x14ac:dyDescent="0.15">
      <c r="I116" s="118"/>
      <c r="J116" s="118"/>
      <c r="K116" s="118"/>
      <c r="L116" s="118"/>
      <c r="M116" s="118"/>
      <c r="N116" s="118"/>
      <c r="O116" s="118"/>
    </row>
    <row r="117" spans="9:15" x14ac:dyDescent="0.15">
      <c r="I117" s="118"/>
      <c r="J117" s="118"/>
      <c r="K117" s="118"/>
      <c r="L117" s="118"/>
      <c r="M117" s="118"/>
      <c r="N117" s="118"/>
      <c r="O117" s="118"/>
    </row>
    <row r="118" spans="9:15" x14ac:dyDescent="0.15">
      <c r="I118" s="118"/>
      <c r="J118" s="118"/>
      <c r="K118" s="118"/>
      <c r="L118" s="118"/>
      <c r="M118" s="118"/>
      <c r="N118" s="118"/>
      <c r="O118" s="118"/>
    </row>
    <row r="119" spans="9:15" x14ac:dyDescent="0.15">
      <c r="I119" s="118"/>
      <c r="J119" s="118"/>
      <c r="K119" s="118"/>
      <c r="L119" s="118"/>
      <c r="M119" s="118"/>
      <c r="N119" s="118"/>
      <c r="O119" s="118"/>
    </row>
    <row r="120" spans="9:15" x14ac:dyDescent="0.15">
      <c r="I120" s="118"/>
      <c r="J120" s="118"/>
      <c r="K120" s="118"/>
      <c r="L120" s="118"/>
      <c r="M120" s="118"/>
      <c r="N120" s="118"/>
      <c r="O120" s="118"/>
    </row>
    <row r="121" spans="9:15" x14ac:dyDescent="0.15">
      <c r="I121" s="118"/>
      <c r="J121" s="118"/>
      <c r="K121" s="118"/>
      <c r="L121" s="118"/>
      <c r="M121" s="118"/>
      <c r="N121" s="118"/>
      <c r="O121" s="118"/>
    </row>
    <row r="122" spans="9:15" x14ac:dyDescent="0.15">
      <c r="I122" s="118"/>
      <c r="J122" s="118"/>
      <c r="K122" s="118"/>
      <c r="L122" s="118"/>
      <c r="M122" s="118"/>
      <c r="N122" s="118"/>
      <c r="O122" s="118"/>
    </row>
    <row r="123" spans="9:15" x14ac:dyDescent="0.15">
      <c r="I123" s="118"/>
      <c r="J123" s="118"/>
      <c r="K123" s="118"/>
      <c r="L123" s="118"/>
      <c r="M123" s="118"/>
      <c r="N123" s="118"/>
      <c r="O123" s="118"/>
    </row>
    <row r="124" spans="9:15" x14ac:dyDescent="0.15">
      <c r="I124" s="118"/>
      <c r="J124" s="118"/>
      <c r="K124" s="118"/>
      <c r="L124" s="118"/>
      <c r="M124" s="118"/>
      <c r="N124" s="118"/>
      <c r="O124" s="118"/>
    </row>
    <row r="125" spans="9:15" x14ac:dyDescent="0.15">
      <c r="I125" s="118"/>
      <c r="J125" s="118"/>
      <c r="K125" s="118"/>
      <c r="L125" s="118"/>
      <c r="M125" s="118"/>
      <c r="N125" s="118"/>
      <c r="O125" s="118"/>
    </row>
    <row r="126" spans="9:15" x14ac:dyDescent="0.15">
      <c r="I126" s="118"/>
      <c r="J126" s="118"/>
      <c r="K126" s="118"/>
      <c r="L126" s="118"/>
      <c r="M126" s="118"/>
      <c r="N126" s="118"/>
      <c r="O126" s="118"/>
    </row>
    <row r="127" spans="9:15" x14ac:dyDescent="0.15">
      <c r="I127" s="118"/>
      <c r="J127" s="118"/>
      <c r="K127" s="118"/>
      <c r="L127" s="118"/>
      <c r="M127" s="118"/>
      <c r="N127" s="118"/>
      <c r="O127" s="118"/>
    </row>
    <row r="128" spans="9:15" x14ac:dyDescent="0.15">
      <c r="I128" s="118"/>
      <c r="J128" s="118"/>
      <c r="K128" s="118"/>
      <c r="L128" s="118"/>
      <c r="M128" s="118"/>
      <c r="N128" s="118"/>
      <c r="O128" s="118"/>
    </row>
    <row r="129" spans="9:15" x14ac:dyDescent="0.15">
      <c r="I129" s="118"/>
      <c r="J129" s="118"/>
      <c r="K129" s="118"/>
      <c r="L129" s="118"/>
      <c r="M129" s="118"/>
      <c r="N129" s="118"/>
      <c r="O129" s="118"/>
    </row>
    <row r="130" spans="9:15" x14ac:dyDescent="0.15">
      <c r="I130" s="118"/>
      <c r="J130" s="118"/>
      <c r="K130" s="118"/>
      <c r="L130" s="118"/>
      <c r="M130" s="118"/>
      <c r="N130" s="118"/>
      <c r="O130" s="118"/>
    </row>
    <row r="131" spans="9:15" x14ac:dyDescent="0.15">
      <c r="I131" s="118"/>
      <c r="J131" s="118"/>
      <c r="K131" s="118"/>
      <c r="L131" s="118"/>
      <c r="M131" s="118"/>
      <c r="N131" s="118"/>
      <c r="O131" s="118"/>
    </row>
    <row r="132" spans="9:15" x14ac:dyDescent="0.15">
      <c r="I132" s="118"/>
      <c r="J132" s="118"/>
      <c r="K132" s="118"/>
      <c r="L132" s="118"/>
      <c r="M132" s="118"/>
      <c r="N132" s="118"/>
      <c r="O132" s="118"/>
    </row>
    <row r="133" spans="9:15" x14ac:dyDescent="0.15">
      <c r="I133" s="118"/>
      <c r="J133" s="118"/>
      <c r="K133" s="118"/>
      <c r="L133" s="118"/>
      <c r="M133" s="118"/>
      <c r="N133" s="118"/>
      <c r="O133" s="118"/>
    </row>
    <row r="134" spans="9:15" x14ac:dyDescent="0.15">
      <c r="I134" s="118"/>
      <c r="J134" s="118"/>
      <c r="K134" s="118"/>
      <c r="L134" s="118"/>
      <c r="M134" s="118"/>
      <c r="N134" s="118"/>
      <c r="O134" s="118"/>
    </row>
    <row r="135" spans="9:15" x14ac:dyDescent="0.15">
      <c r="I135" s="118"/>
      <c r="J135" s="118"/>
      <c r="K135" s="118"/>
      <c r="L135" s="118"/>
      <c r="M135" s="118"/>
      <c r="N135" s="118"/>
      <c r="O135" s="118"/>
    </row>
    <row r="136" spans="9:15" x14ac:dyDescent="0.15">
      <c r="I136" s="118"/>
      <c r="J136" s="118"/>
      <c r="K136" s="118"/>
      <c r="L136" s="118"/>
      <c r="M136" s="118"/>
      <c r="N136" s="118"/>
      <c r="O136" s="118"/>
    </row>
    <row r="137" spans="9:15" x14ac:dyDescent="0.15">
      <c r="I137" s="118"/>
      <c r="J137" s="118"/>
      <c r="K137" s="118"/>
      <c r="L137" s="118"/>
      <c r="M137" s="118"/>
      <c r="N137" s="118"/>
      <c r="O137" s="118"/>
    </row>
    <row r="138" spans="9:15" x14ac:dyDescent="0.15">
      <c r="I138" s="118"/>
      <c r="J138" s="118"/>
      <c r="K138" s="118"/>
      <c r="L138" s="118"/>
      <c r="M138" s="118"/>
      <c r="N138" s="118"/>
      <c r="O138" s="118"/>
    </row>
    <row r="139" spans="9:15" x14ac:dyDescent="0.15">
      <c r="I139" s="118"/>
      <c r="J139" s="118"/>
      <c r="K139" s="118"/>
      <c r="L139" s="118"/>
      <c r="M139" s="118"/>
      <c r="N139" s="118"/>
    </row>
    <row r="140" spans="9:15" x14ac:dyDescent="0.15">
      <c r="I140" s="118"/>
      <c r="J140" s="118"/>
      <c r="K140" s="118"/>
      <c r="L140" s="118"/>
      <c r="M140" s="118"/>
      <c r="N140" s="118"/>
    </row>
    <row r="141" spans="9:15" x14ac:dyDescent="0.15">
      <c r="I141" s="118"/>
      <c r="J141" s="118"/>
      <c r="K141" s="118"/>
      <c r="L141" s="118"/>
      <c r="M141" s="118"/>
      <c r="N141" s="118"/>
    </row>
    <row r="142" spans="9:15" x14ac:dyDescent="0.15">
      <c r="I142" s="118"/>
      <c r="J142" s="118"/>
      <c r="K142" s="118"/>
      <c r="L142" s="118"/>
      <c r="M142" s="118"/>
      <c r="N142" s="118"/>
    </row>
    <row r="143" spans="9:15" x14ac:dyDescent="0.15">
      <c r="I143" s="118"/>
      <c r="J143" s="118"/>
      <c r="K143" s="118"/>
      <c r="L143" s="118"/>
      <c r="M143" s="118"/>
      <c r="N143" s="118"/>
    </row>
    <row r="144" spans="9:15" x14ac:dyDescent="0.15">
      <c r="I144" s="118"/>
      <c r="J144" s="118"/>
      <c r="K144" s="118"/>
      <c r="L144" s="118"/>
      <c r="M144" s="118"/>
      <c r="N144" s="118"/>
    </row>
    <row r="145" spans="9:14" x14ac:dyDescent="0.15">
      <c r="I145" s="118"/>
      <c r="J145" s="118"/>
      <c r="K145" s="118"/>
      <c r="L145" s="118"/>
      <c r="M145" s="118"/>
      <c r="N145" s="118"/>
    </row>
    <row r="146" spans="9:14" x14ac:dyDescent="0.15">
      <c r="I146" s="118"/>
      <c r="J146" s="118"/>
      <c r="K146" s="118"/>
      <c r="L146" s="118"/>
      <c r="M146" s="118"/>
      <c r="N146" s="118"/>
    </row>
    <row r="147" spans="9:14" x14ac:dyDescent="0.15">
      <c r="I147" s="118"/>
      <c r="J147" s="118"/>
      <c r="K147" s="118"/>
      <c r="L147" s="118"/>
      <c r="M147" s="118"/>
      <c r="N147" s="118"/>
    </row>
    <row r="148" spans="9:14" x14ac:dyDescent="0.15">
      <c r="I148" s="118"/>
      <c r="J148" s="118"/>
      <c r="K148" s="118"/>
      <c r="L148" s="118"/>
      <c r="M148" s="118"/>
      <c r="N148" s="118"/>
    </row>
    <row r="149" spans="9:14" x14ac:dyDescent="0.15">
      <c r="I149" s="118"/>
      <c r="J149" s="118"/>
      <c r="K149" s="118"/>
      <c r="L149" s="118"/>
      <c r="M149" s="118"/>
      <c r="N149" s="118"/>
    </row>
    <row r="150" spans="9:14" x14ac:dyDescent="0.15">
      <c r="I150" s="118"/>
      <c r="J150" s="118"/>
      <c r="K150" s="118"/>
      <c r="L150" s="118"/>
      <c r="M150" s="118"/>
      <c r="N150" s="118"/>
    </row>
    <row r="151" spans="9:14" x14ac:dyDescent="0.15">
      <c r="I151" s="118"/>
      <c r="J151" s="118"/>
      <c r="K151" s="118"/>
      <c r="L151" s="118"/>
      <c r="M151" s="118"/>
      <c r="N151" s="118"/>
    </row>
    <row r="152" spans="9:14" x14ac:dyDescent="0.15">
      <c r="I152" s="118"/>
      <c r="J152" s="118"/>
      <c r="K152" s="118"/>
      <c r="L152" s="118"/>
      <c r="M152" s="118"/>
      <c r="N152" s="118"/>
    </row>
    <row r="153" spans="9:14" x14ac:dyDescent="0.15">
      <c r="I153" s="118"/>
      <c r="J153" s="118"/>
      <c r="K153" s="118"/>
      <c r="L153" s="118"/>
      <c r="M153" s="118"/>
      <c r="N153" s="118"/>
    </row>
    <row r="154" spans="9:14" x14ac:dyDescent="0.15">
      <c r="I154" s="118"/>
      <c r="J154" s="118"/>
      <c r="K154" s="118"/>
      <c r="L154" s="118"/>
      <c r="M154" s="118"/>
      <c r="N154" s="118"/>
    </row>
    <row r="155" spans="9:14" x14ac:dyDescent="0.15">
      <c r="I155" s="118"/>
      <c r="J155" s="118"/>
      <c r="K155" s="118"/>
      <c r="L155" s="118"/>
      <c r="M155" s="118"/>
      <c r="N155" s="118"/>
    </row>
    <row r="156" spans="9:14" x14ac:dyDescent="0.15">
      <c r="J156" s="118"/>
      <c r="K156" s="118"/>
      <c r="L156" s="118"/>
      <c r="M156" s="118"/>
      <c r="N156" s="118"/>
    </row>
    <row r="157" spans="9:14" x14ac:dyDescent="0.15">
      <c r="J157" s="118"/>
      <c r="K157" s="118"/>
      <c r="L157" s="118"/>
      <c r="M157" s="118"/>
      <c r="N157" s="118"/>
    </row>
    <row r="172" spans="15:15" x14ac:dyDescent="0.15">
      <c r="O172" s="118"/>
    </row>
    <row r="173" spans="15:15" x14ac:dyDescent="0.15">
      <c r="O173" s="118"/>
    </row>
    <row r="174" spans="15:15" x14ac:dyDescent="0.15">
      <c r="O174" s="118"/>
    </row>
    <row r="175" spans="15:15" x14ac:dyDescent="0.15">
      <c r="O175" s="118"/>
    </row>
    <row r="176" spans="15:15" x14ac:dyDescent="0.15">
      <c r="O176" s="118"/>
    </row>
    <row r="177" spans="15:15" x14ac:dyDescent="0.15">
      <c r="O177" s="118"/>
    </row>
    <row r="178" spans="15:15" x14ac:dyDescent="0.15">
      <c r="O178" s="118"/>
    </row>
    <row r="179" spans="15:15" x14ac:dyDescent="0.15">
      <c r="O179" s="118"/>
    </row>
    <row r="180" spans="15:15" x14ac:dyDescent="0.15">
      <c r="O180" s="118"/>
    </row>
    <row r="181" spans="15:15" x14ac:dyDescent="0.15">
      <c r="O181" s="118"/>
    </row>
    <row r="182" spans="15:15" x14ac:dyDescent="0.15">
      <c r="O182" s="118"/>
    </row>
    <row r="183" spans="15:15" x14ac:dyDescent="0.15">
      <c r="O183" s="118"/>
    </row>
    <row r="184" spans="15:15" x14ac:dyDescent="0.15">
      <c r="O184" s="118"/>
    </row>
    <row r="185" spans="15:15" x14ac:dyDescent="0.15">
      <c r="O185" s="118"/>
    </row>
    <row r="186" spans="15:15" x14ac:dyDescent="0.15">
      <c r="O186" s="118"/>
    </row>
    <row r="187" spans="15:15" x14ac:dyDescent="0.15">
      <c r="O187" s="118"/>
    </row>
    <row r="188" spans="15:15" x14ac:dyDescent="0.15">
      <c r="O188" s="118"/>
    </row>
    <row r="189" spans="15:15" x14ac:dyDescent="0.15">
      <c r="O189" s="118"/>
    </row>
    <row r="190" spans="15:15" x14ac:dyDescent="0.15">
      <c r="O190" s="118"/>
    </row>
    <row r="191" spans="15:15" x14ac:dyDescent="0.15">
      <c r="O191" s="118"/>
    </row>
  </sheetData>
  <mergeCells count="60">
    <mergeCell ref="I58:J58"/>
    <mergeCell ref="K58:L58"/>
    <mergeCell ref="Q45:Q49"/>
    <mergeCell ref="K55:L55"/>
    <mergeCell ref="K56:L56"/>
    <mergeCell ref="K57:L57"/>
    <mergeCell ref="P57:Q57"/>
    <mergeCell ref="Q51:Q55"/>
    <mergeCell ref="I52:I57"/>
    <mergeCell ref="K52:L52"/>
    <mergeCell ref="K53:L53"/>
    <mergeCell ref="P45:P56"/>
    <mergeCell ref="B55:B58"/>
    <mergeCell ref="K54:L54"/>
    <mergeCell ref="I36:I43"/>
    <mergeCell ref="K36:L36"/>
    <mergeCell ref="K37:L37"/>
    <mergeCell ref="K49:L49"/>
    <mergeCell ref="B51:B54"/>
    <mergeCell ref="K50:L50"/>
    <mergeCell ref="K51:L51"/>
    <mergeCell ref="I44:I47"/>
    <mergeCell ref="K44:L44"/>
    <mergeCell ref="K45:L45"/>
    <mergeCell ref="K46:L46"/>
    <mergeCell ref="K47:L47"/>
    <mergeCell ref="I48:I51"/>
    <mergeCell ref="K48:L48"/>
    <mergeCell ref="Q37:R37"/>
    <mergeCell ref="K38:L38"/>
    <mergeCell ref="P38:P44"/>
    <mergeCell ref="K39:L39"/>
    <mergeCell ref="K40:L40"/>
    <mergeCell ref="K41:L41"/>
    <mergeCell ref="K42:L42"/>
    <mergeCell ref="K43:L43"/>
    <mergeCell ref="K35:L35"/>
    <mergeCell ref="B8:B11"/>
    <mergeCell ref="T8:U8"/>
    <mergeCell ref="T9:U9"/>
    <mergeCell ref="T10:U10"/>
    <mergeCell ref="T11:U11"/>
    <mergeCell ref="B12:B16"/>
    <mergeCell ref="B17:B20"/>
    <mergeCell ref="B21:B24"/>
    <mergeCell ref="I21:I24"/>
    <mergeCell ref="I25:I28"/>
    <mergeCell ref="I29:I32"/>
    <mergeCell ref="I9:I15"/>
    <mergeCell ref="I16:I20"/>
    <mergeCell ref="B5:B7"/>
    <mergeCell ref="T5:U5"/>
    <mergeCell ref="T6:U6"/>
    <mergeCell ref="T7:U7"/>
    <mergeCell ref="I4:I5"/>
    <mergeCell ref="J4:J5"/>
    <mergeCell ref="M4:M5"/>
    <mergeCell ref="N4:N5"/>
    <mergeCell ref="T4:U4"/>
    <mergeCell ref="I6:I8"/>
  </mergeCells>
  <phoneticPr fontId="4"/>
  <pageMargins left="0.78740157480314965" right="0.78740157480314965" top="0.78740157480314965" bottom="0.78740157480314965" header="0.39370078740157483" footer="0.39370078740157483"/>
  <pageSetup paperSize="9" scale="57" orientation="landscape" horizontalDpi="4294967293"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9"/>
  <sheetViews>
    <sheetView view="pageBreakPreview" zoomScale="80" zoomScaleNormal="75" zoomScaleSheetLayoutView="80" workbookViewId="0">
      <selection activeCell="P38" sqref="P38"/>
    </sheetView>
  </sheetViews>
  <sheetFormatPr defaultColWidth="10.875" defaultRowHeight="13.5" x14ac:dyDescent="0.15"/>
  <cols>
    <col min="1" max="1" width="1.625" style="69" customWidth="1"/>
    <col min="2" max="2" width="5.875" style="69" customWidth="1"/>
    <col min="3" max="3" width="10.625" style="69" customWidth="1"/>
    <col min="4" max="4" width="12.375" style="69" customWidth="1"/>
    <col min="5" max="5" width="14.625" style="69" customWidth="1"/>
    <col min="6" max="7" width="15.875" style="69" customWidth="1"/>
    <col min="8" max="8" width="10.875" style="69"/>
    <col min="9" max="9" width="11.375" style="69" bestFit="1" customWidth="1"/>
    <col min="10" max="10" width="13.375" style="69" customWidth="1"/>
    <col min="11" max="11" width="7.125" style="69" customWidth="1"/>
    <col min="12" max="12" width="15.375" style="69" customWidth="1"/>
    <col min="13" max="13" width="9.375" style="69" bestFit="1" customWidth="1"/>
    <col min="14" max="14" width="10.875" style="69"/>
    <col min="15" max="15" width="7.25" style="69" customWidth="1"/>
    <col min="16" max="16" width="9.625" style="69" customWidth="1"/>
    <col min="17" max="17" width="10.875" style="69" customWidth="1"/>
    <col min="18" max="18" width="7.5" style="69" customWidth="1"/>
    <col min="19" max="19" width="3.75" style="69" customWidth="1"/>
    <col min="20" max="16384" width="10.875" style="69"/>
  </cols>
  <sheetData>
    <row r="1" spans="2:19" s="70" customFormat="1" ht="9.9499999999999993" customHeight="1" x14ac:dyDescent="0.15">
      <c r="B1" s="69"/>
      <c r="C1" s="69"/>
      <c r="D1" s="69"/>
      <c r="E1" s="69"/>
      <c r="F1" s="69"/>
      <c r="G1" s="69"/>
      <c r="H1" s="69"/>
      <c r="I1" s="69"/>
      <c r="J1" s="69"/>
      <c r="K1" s="69"/>
      <c r="L1" s="69"/>
      <c r="M1" s="69"/>
      <c r="N1" s="69"/>
      <c r="O1" s="69"/>
      <c r="P1" s="69"/>
      <c r="Q1" s="69"/>
      <c r="R1" s="69"/>
      <c r="S1" s="69"/>
    </row>
    <row r="2" spans="2:19" s="70" customFormat="1" ht="24.95" customHeight="1" thickBot="1" x14ac:dyDescent="0.2">
      <c r="B2" s="3" t="s">
        <v>1030</v>
      </c>
      <c r="H2" s="71" t="s">
        <v>162</v>
      </c>
      <c r="I2" s="3" t="s">
        <v>373</v>
      </c>
      <c r="K2" s="71" t="s">
        <v>163</v>
      </c>
      <c r="L2" s="3" t="s">
        <v>219</v>
      </c>
      <c r="N2" s="69"/>
      <c r="O2" s="69"/>
      <c r="Q2" s="4"/>
      <c r="R2" s="4"/>
    </row>
    <row r="3" spans="2:19" s="70" customFormat="1" ht="18" customHeight="1" x14ac:dyDescent="0.15">
      <c r="B3" s="1221" t="s">
        <v>17</v>
      </c>
      <c r="C3" s="1222"/>
      <c r="D3" s="1222"/>
      <c r="E3" s="1223"/>
      <c r="F3" s="453" t="s">
        <v>18</v>
      </c>
      <c r="G3" s="393"/>
      <c r="H3" s="532" t="s">
        <v>19</v>
      </c>
      <c r="I3" s="533"/>
      <c r="J3" s="533"/>
      <c r="K3" s="1224" t="s">
        <v>700</v>
      </c>
      <c r="L3" s="1225"/>
      <c r="M3" s="1225"/>
      <c r="N3" s="1225"/>
      <c r="O3" s="1225"/>
      <c r="P3" s="1225"/>
      <c r="Q3" s="1225"/>
      <c r="R3" s="1225"/>
      <c r="S3" s="1226"/>
    </row>
    <row r="4" spans="2:19" s="70" customFormat="1" ht="18" customHeight="1" x14ac:dyDescent="0.15">
      <c r="B4" s="1147" t="s">
        <v>20</v>
      </c>
      <c r="C4" s="1148"/>
      <c r="D4" s="448" t="s">
        <v>131</v>
      </c>
      <c r="E4" s="149"/>
      <c r="F4" s="399">
        <f>R11</f>
        <v>633600</v>
      </c>
      <c r="G4" s="448" t="s">
        <v>123</v>
      </c>
      <c r="H4" s="440"/>
      <c r="I4" s="440"/>
      <c r="J4" s="440"/>
      <c r="K4" s="397" t="s">
        <v>190</v>
      </c>
      <c r="L4" s="398" t="s">
        <v>587</v>
      </c>
      <c r="M4" s="447" t="s">
        <v>21</v>
      </c>
      <c r="N4" s="447" t="s">
        <v>20</v>
      </c>
      <c r="O4" s="398" t="s">
        <v>190</v>
      </c>
      <c r="P4" s="398" t="s">
        <v>587</v>
      </c>
      <c r="Q4" s="447" t="s">
        <v>21</v>
      </c>
      <c r="R4" s="1149" t="s">
        <v>20</v>
      </c>
      <c r="S4" s="1150"/>
    </row>
    <row r="5" spans="2:19" s="70" customFormat="1" ht="18" customHeight="1" x14ac:dyDescent="0.15">
      <c r="B5" s="1147"/>
      <c r="C5" s="1148"/>
      <c r="D5" s="448" t="s">
        <v>58</v>
      </c>
      <c r="E5" s="149"/>
      <c r="F5" s="399"/>
      <c r="G5" s="123" t="s">
        <v>124</v>
      </c>
      <c r="H5" s="134"/>
      <c r="I5" s="134"/>
      <c r="J5" s="134"/>
      <c r="K5" s="400">
        <v>11</v>
      </c>
      <c r="L5" s="399">
        <v>3200</v>
      </c>
      <c r="M5" s="399">
        <v>198</v>
      </c>
      <c r="N5" s="399">
        <f>L5*M5</f>
        <v>633600</v>
      </c>
      <c r="O5" s="399"/>
      <c r="P5" s="399"/>
      <c r="Q5" s="399"/>
      <c r="R5" s="1117">
        <f>P5*Q5</f>
        <v>0</v>
      </c>
      <c r="S5" s="1118"/>
    </row>
    <row r="6" spans="2:19" s="70" customFormat="1" ht="18" customHeight="1" x14ac:dyDescent="0.15">
      <c r="B6" s="1111" t="s">
        <v>134</v>
      </c>
      <c r="C6" s="1114" t="s">
        <v>213</v>
      </c>
      <c r="D6" s="399" t="s">
        <v>45</v>
      </c>
      <c r="E6" s="144"/>
      <c r="F6" s="399">
        <f>+P13</f>
        <v>0</v>
      </c>
      <c r="G6" s="123" t="s">
        <v>701</v>
      </c>
      <c r="H6" s="134"/>
      <c r="I6" s="134"/>
      <c r="J6" s="134"/>
      <c r="K6" s="148"/>
      <c r="L6" s="145"/>
      <c r="M6" s="399"/>
      <c r="N6" s="399">
        <f>L6*M6</f>
        <v>0</v>
      </c>
      <c r="O6" s="399"/>
      <c r="P6" s="399"/>
      <c r="Q6" s="399"/>
      <c r="R6" s="1117">
        <f t="shared" ref="R6:R9" si="0">P6*Q6</f>
        <v>0</v>
      </c>
      <c r="S6" s="1118"/>
    </row>
    <row r="7" spans="2:19" s="70" customFormat="1" ht="18" customHeight="1" x14ac:dyDescent="0.15">
      <c r="B7" s="1112"/>
      <c r="C7" s="1115"/>
      <c r="D7" s="399" t="s">
        <v>46</v>
      </c>
      <c r="E7" s="144"/>
      <c r="F7" s="399">
        <f>P22</f>
        <v>63692</v>
      </c>
      <c r="G7" s="448" t="s">
        <v>702</v>
      </c>
      <c r="H7" s="440"/>
      <c r="I7" s="440"/>
      <c r="J7" s="441"/>
      <c r="K7" s="146"/>
      <c r="L7" s="147"/>
      <c r="M7" s="399"/>
      <c r="N7" s="399">
        <f t="shared" ref="N7:N11" si="1">L7*M7</f>
        <v>0</v>
      </c>
      <c r="O7" s="399"/>
      <c r="P7" s="399"/>
      <c r="Q7" s="399"/>
      <c r="R7" s="1117">
        <f t="shared" si="0"/>
        <v>0</v>
      </c>
      <c r="S7" s="1118"/>
    </row>
    <row r="8" spans="2:19" s="70" customFormat="1" ht="18" customHeight="1" x14ac:dyDescent="0.15">
      <c r="B8" s="1112"/>
      <c r="C8" s="1115"/>
      <c r="D8" s="399" t="s">
        <v>47</v>
      </c>
      <c r="E8" s="144"/>
      <c r="F8" s="399">
        <f>P28</f>
        <v>46169.614000000001</v>
      </c>
      <c r="G8" s="123" t="s">
        <v>703</v>
      </c>
      <c r="H8" s="134"/>
      <c r="I8" s="134"/>
      <c r="J8" s="150"/>
      <c r="K8" s="144"/>
      <c r="L8" s="399"/>
      <c r="M8" s="399"/>
      <c r="N8" s="399">
        <f t="shared" si="1"/>
        <v>0</v>
      </c>
      <c r="O8" s="399"/>
      <c r="P8" s="399"/>
      <c r="Q8" s="399"/>
      <c r="R8" s="1117">
        <f t="shared" si="0"/>
        <v>0</v>
      </c>
      <c r="S8" s="1118"/>
    </row>
    <row r="9" spans="2:19" s="70" customFormat="1" ht="18" customHeight="1" x14ac:dyDescent="0.15">
      <c r="B9" s="1112"/>
      <c r="C9" s="1115"/>
      <c r="D9" s="399" t="s">
        <v>59</v>
      </c>
      <c r="E9" s="144"/>
      <c r="F9" s="399">
        <f>P37</f>
        <v>6939.7160000000003</v>
      </c>
      <c r="G9" s="123" t="s">
        <v>704</v>
      </c>
      <c r="H9" s="134"/>
      <c r="I9" s="134"/>
      <c r="J9" s="150"/>
      <c r="K9" s="144"/>
      <c r="L9" s="399"/>
      <c r="M9" s="399"/>
      <c r="N9" s="399">
        <f t="shared" si="1"/>
        <v>0</v>
      </c>
      <c r="O9" s="399"/>
      <c r="P9" s="399"/>
      <c r="Q9" s="399"/>
      <c r="R9" s="1117">
        <f t="shared" si="0"/>
        <v>0</v>
      </c>
      <c r="S9" s="1118"/>
    </row>
    <row r="10" spans="2:19" s="70" customFormat="1" ht="18" customHeight="1" x14ac:dyDescent="0.15">
      <c r="B10" s="1112"/>
      <c r="C10" s="1115"/>
      <c r="D10" s="399" t="s">
        <v>48</v>
      </c>
      <c r="E10" s="144"/>
      <c r="F10" s="399">
        <f>'８-2-1　早生算出基礎'!$V$11</f>
        <v>0</v>
      </c>
      <c r="G10" s="1131" t="s">
        <v>675</v>
      </c>
      <c r="H10" s="1132"/>
      <c r="I10" s="1132"/>
      <c r="J10" s="1118"/>
      <c r="K10" s="144"/>
      <c r="L10" s="399"/>
      <c r="M10" s="399"/>
      <c r="N10" s="399">
        <f t="shared" si="1"/>
        <v>0</v>
      </c>
      <c r="O10" s="399"/>
      <c r="P10" s="399"/>
      <c r="Q10" s="399"/>
      <c r="R10" s="1117"/>
      <c r="S10" s="1118"/>
    </row>
    <row r="11" spans="2:19" s="70" customFormat="1" ht="18" customHeight="1" thickBot="1" x14ac:dyDescent="0.2">
      <c r="B11" s="1112"/>
      <c r="C11" s="1115"/>
      <c r="D11" s="399" t="s">
        <v>4</v>
      </c>
      <c r="E11" s="144"/>
      <c r="F11" s="399">
        <f>'８-2-1　早生算出基礎'!$V$34</f>
        <v>1306.6285714285714</v>
      </c>
      <c r="G11" s="1131" t="s">
        <v>675</v>
      </c>
      <c r="H11" s="1132"/>
      <c r="I11" s="1132"/>
      <c r="J11" s="1118"/>
      <c r="K11" s="83"/>
      <c r="L11" s="72"/>
      <c r="M11" s="72"/>
      <c r="N11" s="401">
        <f t="shared" si="1"/>
        <v>0</v>
      </c>
      <c r="O11" s="73" t="s">
        <v>22</v>
      </c>
      <c r="P11" s="74">
        <f>SUM(L5:L11,P5:Q10)</f>
        <v>3200</v>
      </c>
      <c r="Q11" s="75">
        <f>R11/P11</f>
        <v>198</v>
      </c>
      <c r="R11" s="1133">
        <f>SUM(N5:N11,R5:S10)</f>
        <v>633600</v>
      </c>
      <c r="S11" s="1134"/>
    </row>
    <row r="12" spans="2:19" s="70" customFormat="1" ht="18" customHeight="1" thickTop="1" x14ac:dyDescent="0.15">
      <c r="B12" s="1112"/>
      <c r="C12" s="1115"/>
      <c r="D12" s="399" t="s">
        <v>5</v>
      </c>
      <c r="E12" s="144"/>
      <c r="F12" s="399"/>
      <c r="G12" s="123" t="s">
        <v>124</v>
      </c>
      <c r="H12" s="134"/>
      <c r="I12" s="134"/>
      <c r="J12" s="150"/>
      <c r="K12" s="1135" t="s">
        <v>135</v>
      </c>
      <c r="L12" s="143" t="s">
        <v>100</v>
      </c>
      <c r="M12" s="445" t="s">
        <v>7</v>
      </c>
      <c r="N12" s="209" t="s">
        <v>676</v>
      </c>
      <c r="O12" s="444" t="s">
        <v>21</v>
      </c>
      <c r="P12" s="444" t="s">
        <v>24</v>
      </c>
      <c r="Q12" s="1138" t="s">
        <v>25</v>
      </c>
      <c r="R12" s="1139"/>
      <c r="S12" s="1140"/>
    </row>
    <row r="13" spans="2:19" s="70" customFormat="1" ht="18" customHeight="1" x14ac:dyDescent="0.15">
      <c r="B13" s="1112"/>
      <c r="C13" s="1115"/>
      <c r="D13" s="1119" t="s">
        <v>49</v>
      </c>
      <c r="E13" s="402" t="s">
        <v>121</v>
      </c>
      <c r="F13" s="399">
        <f>'６　固定資本装備と減価償却費'!$L$10*H13</f>
        <v>3633.6</v>
      </c>
      <c r="G13" s="123" t="s">
        <v>677</v>
      </c>
      <c r="H13" s="131">
        <v>0.01</v>
      </c>
      <c r="I13" s="1151" t="s">
        <v>126</v>
      </c>
      <c r="J13" s="1152"/>
      <c r="K13" s="1136"/>
      <c r="L13" s="442"/>
      <c r="M13" s="208" t="s">
        <v>195</v>
      </c>
      <c r="N13" s="94"/>
      <c r="O13" s="94"/>
      <c r="P13" s="94">
        <f>N13*O13</f>
        <v>0</v>
      </c>
      <c r="Q13" s="1153"/>
      <c r="R13" s="1154"/>
      <c r="S13" s="1155"/>
    </row>
    <row r="14" spans="2:19" s="70" customFormat="1" ht="18" customHeight="1" x14ac:dyDescent="0.15">
      <c r="B14" s="1112"/>
      <c r="C14" s="1115"/>
      <c r="D14" s="1121"/>
      <c r="E14" s="402" t="s">
        <v>122</v>
      </c>
      <c r="F14" s="399">
        <f>'６　固定資本装備と減価償却費'!$L$19*H14</f>
        <v>13616.300000000001</v>
      </c>
      <c r="G14" s="123" t="s">
        <v>677</v>
      </c>
      <c r="H14" s="131">
        <v>0.05</v>
      </c>
      <c r="I14" s="1151" t="s">
        <v>126</v>
      </c>
      <c r="J14" s="1152"/>
      <c r="K14" s="1136"/>
      <c r="L14" s="434"/>
      <c r="M14" s="142"/>
      <c r="N14" s="94"/>
      <c r="O14" s="94"/>
      <c r="P14" s="94">
        <f>N14*O14</f>
        <v>0</v>
      </c>
      <c r="Q14" s="1153"/>
      <c r="R14" s="1154"/>
      <c r="S14" s="1155"/>
    </row>
    <row r="15" spans="2:19" s="70" customFormat="1" ht="18" customHeight="1" thickBot="1" x14ac:dyDescent="0.2">
      <c r="B15" s="1112"/>
      <c r="C15" s="1115"/>
      <c r="D15" s="1119" t="s">
        <v>60</v>
      </c>
      <c r="E15" s="402" t="s">
        <v>121</v>
      </c>
      <c r="F15" s="399">
        <f>'６　固定資本装備と減価償却費'!$P$10</f>
        <v>29337.771753862831</v>
      </c>
      <c r="G15" s="123" t="s">
        <v>126</v>
      </c>
      <c r="H15" s="129"/>
      <c r="I15" s="129"/>
      <c r="J15" s="130"/>
      <c r="K15" s="1136"/>
      <c r="L15" s="79" t="s">
        <v>26</v>
      </c>
      <c r="M15" s="78"/>
      <c r="N15" s="79"/>
      <c r="O15" s="79"/>
      <c r="P15" s="79">
        <f>SUM(P10:P14)</f>
        <v>3200</v>
      </c>
      <c r="Q15" s="1122"/>
      <c r="R15" s="1123"/>
      <c r="S15" s="1124"/>
    </row>
    <row r="16" spans="2:19" s="70" customFormat="1" ht="18" customHeight="1" thickTop="1" x14ac:dyDescent="0.15">
      <c r="B16" s="1112"/>
      <c r="C16" s="1115"/>
      <c r="D16" s="1120"/>
      <c r="E16" s="402" t="s">
        <v>122</v>
      </c>
      <c r="F16" s="399">
        <f>'６　固定資本装備と減価償却費'!$P$19</f>
        <v>73083.428571428565</v>
      </c>
      <c r="G16" s="123" t="s">
        <v>126</v>
      </c>
      <c r="H16" s="129"/>
      <c r="I16" s="129"/>
      <c r="J16" s="130"/>
      <c r="K16" s="1136"/>
      <c r="L16" s="139" t="s">
        <v>705</v>
      </c>
      <c r="M16" s="140"/>
      <c r="N16" s="210" t="s">
        <v>638</v>
      </c>
      <c r="O16" s="438" t="s">
        <v>21</v>
      </c>
      <c r="P16" s="141" t="s">
        <v>24</v>
      </c>
      <c r="Q16" s="1125" t="s">
        <v>25</v>
      </c>
      <c r="R16" s="1126"/>
      <c r="S16" s="1127"/>
    </row>
    <row r="17" spans="1:19" s="70" customFormat="1" ht="18" customHeight="1" x14ac:dyDescent="0.15">
      <c r="B17" s="1112"/>
      <c r="C17" s="1115"/>
      <c r="D17" s="1121"/>
      <c r="E17" s="399" t="s">
        <v>50</v>
      </c>
      <c r="F17" s="399" t="e">
        <f>'６　固定資本装備と減価償却費'!#REF!</f>
        <v>#REF!</v>
      </c>
      <c r="G17" s="123" t="s">
        <v>126</v>
      </c>
      <c r="H17" s="129"/>
      <c r="I17" s="129"/>
      <c r="J17" s="130"/>
      <c r="K17" s="1136"/>
      <c r="L17" s="448" t="s">
        <v>104</v>
      </c>
      <c r="M17" s="142"/>
      <c r="N17" s="123"/>
      <c r="O17" s="138"/>
      <c r="P17" s="136">
        <f>'８-2-1　早生算出基礎'!G7</f>
        <v>24000</v>
      </c>
      <c r="Q17" s="1128"/>
      <c r="R17" s="1129"/>
      <c r="S17" s="1130"/>
    </row>
    <row r="18" spans="1:19" s="70" customFormat="1" ht="18" customHeight="1" x14ac:dyDescent="0.15">
      <c r="A18" s="69"/>
      <c r="B18" s="1112"/>
      <c r="C18" s="1115"/>
      <c r="D18" s="399" t="s">
        <v>51</v>
      </c>
      <c r="E18" s="144"/>
      <c r="F18" s="399"/>
      <c r="G18" s="123" t="s">
        <v>124</v>
      </c>
      <c r="H18" s="129"/>
      <c r="I18" s="403" t="s">
        <v>127</v>
      </c>
      <c r="J18" s="130"/>
      <c r="K18" s="1136"/>
      <c r="L18" s="448" t="s">
        <v>102</v>
      </c>
      <c r="M18" s="142"/>
      <c r="N18" s="123"/>
      <c r="O18" s="138"/>
      <c r="P18" s="136">
        <f>'８-2-1　早生算出基礎'!G11</f>
        <v>2300</v>
      </c>
      <c r="Q18" s="1128"/>
      <c r="R18" s="1129"/>
      <c r="S18" s="1130"/>
    </row>
    <row r="19" spans="1:19" s="70" customFormat="1" ht="18" customHeight="1" x14ac:dyDescent="0.15">
      <c r="A19" s="69"/>
      <c r="B19" s="1112"/>
      <c r="C19" s="1115"/>
      <c r="D19" s="399" t="s">
        <v>101</v>
      </c>
      <c r="E19" s="144"/>
      <c r="F19" s="399" t="e">
        <f>SUM(F6:F18)*H19</f>
        <v>#REF!</v>
      </c>
      <c r="G19" s="151" t="s">
        <v>136</v>
      </c>
      <c r="H19" s="404">
        <v>0.01</v>
      </c>
      <c r="I19" s="436"/>
      <c r="J19" s="405"/>
      <c r="K19" s="1136"/>
      <c r="L19" s="123" t="s">
        <v>103</v>
      </c>
      <c r="M19" s="134"/>
      <c r="N19" s="123"/>
      <c r="O19" s="138"/>
      <c r="P19" s="136">
        <f>'８-2-1　早生算出基礎'!G16</f>
        <v>33540</v>
      </c>
      <c r="Q19" s="1128"/>
      <c r="R19" s="1129"/>
      <c r="S19" s="1130"/>
    </row>
    <row r="20" spans="1:19" s="70" customFormat="1" ht="18" customHeight="1" x14ac:dyDescent="0.15">
      <c r="A20" s="69"/>
      <c r="B20" s="1112"/>
      <c r="C20" s="1116"/>
      <c r="D20" s="1156" t="s">
        <v>707</v>
      </c>
      <c r="E20" s="1157"/>
      <c r="F20" s="406" t="e">
        <f>SUM(F6:F19)</f>
        <v>#REF!</v>
      </c>
      <c r="G20" s="132"/>
      <c r="H20" s="436"/>
      <c r="I20" s="436"/>
      <c r="J20" s="437"/>
      <c r="K20" s="1136"/>
      <c r="L20" s="123" t="s">
        <v>105</v>
      </c>
      <c r="M20" s="134"/>
      <c r="N20" s="123"/>
      <c r="O20" s="138"/>
      <c r="P20" s="136">
        <f>'８-2-1　早生算出基礎'!G20</f>
        <v>3852</v>
      </c>
      <c r="Q20" s="1128"/>
      <c r="R20" s="1129"/>
      <c r="S20" s="1130"/>
    </row>
    <row r="21" spans="1:19" s="70" customFormat="1" ht="18" customHeight="1" x14ac:dyDescent="0.15">
      <c r="A21" s="69"/>
      <c r="B21" s="1112"/>
      <c r="C21" s="1158" t="s">
        <v>125</v>
      </c>
      <c r="D21" s="993" t="s">
        <v>52</v>
      </c>
      <c r="E21" s="16" t="s">
        <v>1</v>
      </c>
      <c r="F21" s="401">
        <f>P11*H21</f>
        <v>131200</v>
      </c>
      <c r="G21" s="448" t="s">
        <v>270</v>
      </c>
      <c r="H21" s="134">
        <v>41</v>
      </c>
      <c r="I21" s="76"/>
      <c r="J21" s="150"/>
      <c r="K21" s="1136"/>
      <c r="L21" s="123" t="s">
        <v>106</v>
      </c>
      <c r="M21" s="134"/>
      <c r="N21" s="123"/>
      <c r="O21" s="136"/>
      <c r="P21" s="136"/>
      <c r="Q21" s="1128"/>
      <c r="R21" s="1129"/>
      <c r="S21" s="1130"/>
    </row>
    <row r="22" spans="1:19" s="70" customFormat="1" ht="18" customHeight="1" thickBot="1" x14ac:dyDescent="0.2">
      <c r="A22" s="69"/>
      <c r="B22" s="1112"/>
      <c r="C22" s="1159"/>
      <c r="D22" s="996"/>
      <c r="E22" s="16" t="s">
        <v>2</v>
      </c>
      <c r="F22" s="526"/>
      <c r="G22" s="448" t="s">
        <v>271</v>
      </c>
      <c r="H22" s="407"/>
      <c r="I22" s="407"/>
      <c r="J22" s="408"/>
      <c r="K22" s="1136"/>
      <c r="L22" s="79" t="s">
        <v>26</v>
      </c>
      <c r="M22" s="78"/>
      <c r="N22" s="79"/>
      <c r="O22" s="79"/>
      <c r="P22" s="79">
        <f>SUM(P17:P21)</f>
        <v>63692</v>
      </c>
      <c r="Q22" s="1122"/>
      <c r="R22" s="1123"/>
      <c r="S22" s="1124"/>
    </row>
    <row r="23" spans="1:19" s="70" customFormat="1" ht="18" customHeight="1" thickTop="1" x14ac:dyDescent="0.15">
      <c r="A23" s="69"/>
      <c r="B23" s="1112"/>
      <c r="C23" s="1159"/>
      <c r="D23" s="1161"/>
      <c r="E23" s="16" t="s">
        <v>6</v>
      </c>
      <c r="F23" s="401">
        <f>F4*0.135</f>
        <v>85536</v>
      </c>
      <c r="G23" s="448" t="s">
        <v>272</v>
      </c>
      <c r="H23" s="440"/>
      <c r="I23" s="407"/>
      <c r="J23" s="441"/>
      <c r="K23" s="1136"/>
      <c r="L23" s="123" t="s">
        <v>708</v>
      </c>
      <c r="M23" s="134"/>
      <c r="N23" s="135" t="s">
        <v>23</v>
      </c>
      <c r="O23" s="135" t="s">
        <v>21</v>
      </c>
      <c r="P23" s="135" t="s">
        <v>24</v>
      </c>
      <c r="Q23" s="1125" t="s">
        <v>25</v>
      </c>
      <c r="R23" s="1126"/>
      <c r="S23" s="1127"/>
    </row>
    <row r="24" spans="1:19" s="70" customFormat="1" ht="18" customHeight="1" x14ac:dyDescent="0.15">
      <c r="A24" s="69"/>
      <c r="B24" s="1112"/>
      <c r="C24" s="1159"/>
      <c r="D24" s="16" t="s">
        <v>197</v>
      </c>
      <c r="E24" s="22"/>
      <c r="F24" s="526"/>
      <c r="G24" s="448" t="s">
        <v>124</v>
      </c>
      <c r="H24" s="409"/>
      <c r="I24" s="410"/>
      <c r="J24" s="411"/>
      <c r="K24" s="1136"/>
      <c r="L24" s="136" t="s">
        <v>27</v>
      </c>
      <c r="M24" s="134"/>
      <c r="N24" s="123" t="s">
        <v>706</v>
      </c>
      <c r="O24" s="136"/>
      <c r="P24" s="136">
        <f>'８-2-1　早生算出基礎'!G38</f>
        <v>11461.353999999999</v>
      </c>
      <c r="Q24" s="1128"/>
      <c r="R24" s="1129"/>
      <c r="S24" s="1130"/>
    </row>
    <row r="25" spans="1:19" s="70" customFormat="1" ht="18" customHeight="1" x14ac:dyDescent="0.15">
      <c r="A25" s="69"/>
      <c r="B25" s="1112"/>
      <c r="C25" s="1159"/>
      <c r="D25" s="16" t="s">
        <v>61</v>
      </c>
      <c r="E25" s="22"/>
      <c r="F25" s="526"/>
      <c r="G25" s="448" t="s">
        <v>124</v>
      </c>
      <c r="H25" s="152"/>
      <c r="I25" s="153"/>
      <c r="J25" s="154"/>
      <c r="K25" s="1136"/>
      <c r="L25" s="136" t="s">
        <v>28</v>
      </c>
      <c r="M25" s="134"/>
      <c r="N25" s="123" t="s">
        <v>706</v>
      </c>
      <c r="O25" s="136"/>
      <c r="P25" s="136">
        <f>'８-2-1　早生算出基礎'!G49</f>
        <v>22483.960000000003</v>
      </c>
      <c r="Q25" s="1128"/>
      <c r="R25" s="1129"/>
      <c r="S25" s="1130"/>
    </row>
    <row r="26" spans="1:19" s="70" customFormat="1" ht="18" customHeight="1" x14ac:dyDescent="0.15">
      <c r="A26" s="69"/>
      <c r="B26" s="1112"/>
      <c r="C26" s="1159"/>
      <c r="D26" s="16" t="s">
        <v>78</v>
      </c>
      <c r="E26" s="17"/>
      <c r="F26" s="526">
        <f>'８-2-1　早生算出基礎'!$V$57</f>
        <v>9717</v>
      </c>
      <c r="G26" s="448" t="s">
        <v>675</v>
      </c>
      <c r="H26" s="443"/>
      <c r="I26" s="443"/>
      <c r="J26" s="435"/>
      <c r="K26" s="1136"/>
      <c r="L26" s="136" t="s">
        <v>29</v>
      </c>
      <c r="M26" s="134"/>
      <c r="N26" s="123" t="s">
        <v>706</v>
      </c>
      <c r="O26" s="136"/>
      <c r="P26" s="136">
        <f>'８-2-1　早生算出基礎'!G53</f>
        <v>4243</v>
      </c>
      <c r="Q26" s="1128"/>
      <c r="R26" s="1129"/>
      <c r="S26" s="1130"/>
    </row>
    <row r="27" spans="1:19" s="70" customFormat="1" ht="18" customHeight="1" x14ac:dyDescent="0.15">
      <c r="A27" s="69"/>
      <c r="B27" s="1112"/>
      <c r="C27" s="1159"/>
      <c r="D27" s="23" t="s">
        <v>62</v>
      </c>
      <c r="E27" s="24"/>
      <c r="F27" s="227">
        <v>5000</v>
      </c>
      <c r="G27" s="123" t="s">
        <v>1031</v>
      </c>
      <c r="H27" s="152"/>
      <c r="I27" s="153"/>
      <c r="J27" s="411"/>
      <c r="K27" s="1136"/>
      <c r="L27" s="136" t="s">
        <v>86</v>
      </c>
      <c r="M27" s="134"/>
      <c r="N27" s="123" t="s">
        <v>706</v>
      </c>
      <c r="O27" s="136"/>
      <c r="P27" s="136">
        <f>'８-2-1　早生算出基礎'!G57</f>
        <v>7981.3</v>
      </c>
      <c r="Q27" s="1128"/>
      <c r="R27" s="1129"/>
      <c r="S27" s="1130"/>
    </row>
    <row r="28" spans="1:19" s="70" customFormat="1" ht="18" customHeight="1" thickBot="1" x14ac:dyDescent="0.2">
      <c r="A28" s="69"/>
      <c r="B28" s="1112"/>
      <c r="C28" s="1159"/>
      <c r="D28" s="16" t="s">
        <v>53</v>
      </c>
      <c r="E28" s="17"/>
      <c r="F28" s="526">
        <f>'８-2-1　早生算出基礎'!$N$58</f>
        <v>3891.04</v>
      </c>
      <c r="G28" s="448" t="s">
        <v>675</v>
      </c>
      <c r="H28" s="443"/>
      <c r="I28" s="443"/>
      <c r="J28" s="435"/>
      <c r="K28" s="1136"/>
      <c r="L28" s="79" t="s">
        <v>26</v>
      </c>
      <c r="M28" s="78"/>
      <c r="N28" s="79"/>
      <c r="O28" s="79"/>
      <c r="P28" s="79">
        <f>SUM(P24:P27)</f>
        <v>46169.614000000001</v>
      </c>
      <c r="Q28" s="1122"/>
      <c r="R28" s="1123"/>
      <c r="S28" s="1124"/>
    </row>
    <row r="29" spans="1:19" s="70" customFormat="1" ht="18" customHeight="1" thickTop="1" x14ac:dyDescent="0.15">
      <c r="A29" s="69"/>
      <c r="B29" s="1112"/>
      <c r="C29" s="1159"/>
      <c r="D29" s="16" t="s">
        <v>198</v>
      </c>
      <c r="E29" s="22"/>
      <c r="F29" s="526">
        <f>SUM(F21:F28)*H29</f>
        <v>2353.4404</v>
      </c>
      <c r="G29" s="227" t="s">
        <v>214</v>
      </c>
      <c r="H29" s="404">
        <v>0.01</v>
      </c>
      <c r="I29" s="133"/>
      <c r="J29" s="413"/>
      <c r="K29" s="1136"/>
      <c r="L29" s="123" t="s">
        <v>472</v>
      </c>
      <c r="M29" s="134"/>
      <c r="N29" s="135" t="s">
        <v>23</v>
      </c>
      <c r="O29" s="135" t="s">
        <v>21</v>
      </c>
      <c r="P29" s="135" t="s">
        <v>24</v>
      </c>
      <c r="Q29" s="1125" t="s">
        <v>25</v>
      </c>
      <c r="R29" s="1126"/>
      <c r="S29" s="1127"/>
    </row>
    <row r="30" spans="1:19" s="70" customFormat="1" ht="18" customHeight="1" thickBot="1" x14ac:dyDescent="0.2">
      <c r="A30" s="69"/>
      <c r="B30" s="1113"/>
      <c r="C30" s="1160"/>
      <c r="D30" s="1162" t="s">
        <v>130</v>
      </c>
      <c r="E30" s="1163"/>
      <c r="F30" s="124">
        <f>SUM(F21:F29)</f>
        <v>237697.4804</v>
      </c>
      <c r="G30" s="125"/>
      <c r="H30" s="126"/>
      <c r="I30" s="127"/>
      <c r="J30" s="128"/>
      <c r="K30" s="1136"/>
      <c r="L30" s="136" t="s">
        <v>99</v>
      </c>
      <c r="M30" s="137"/>
      <c r="N30" s="123" t="s">
        <v>681</v>
      </c>
      <c r="O30" s="138"/>
      <c r="P30" s="136">
        <f>'８-2-1　早生算出基礎'!N8</f>
        <v>0</v>
      </c>
      <c r="Q30" s="1164"/>
      <c r="R30" s="1165"/>
      <c r="S30" s="1166"/>
    </row>
    <row r="31" spans="1:19" s="70" customFormat="1" ht="18" customHeight="1" x14ac:dyDescent="0.15">
      <c r="A31" s="69"/>
      <c r="B31" s="85"/>
      <c r="C31" s="81"/>
      <c r="D31" s="81"/>
      <c r="E31" s="81"/>
      <c r="F31" s="81"/>
      <c r="G31" s="81"/>
      <c r="H31" s="81"/>
      <c r="I31" s="81"/>
      <c r="J31" s="81"/>
      <c r="K31" s="1136"/>
      <c r="L31" s="136" t="s">
        <v>709</v>
      </c>
      <c r="M31" s="137"/>
      <c r="N31" s="123" t="s">
        <v>681</v>
      </c>
      <c r="O31" s="138"/>
      <c r="P31" s="136">
        <f>'８-2-1　早生算出基礎'!N15</f>
        <v>4165.92</v>
      </c>
      <c r="Q31" s="1164"/>
      <c r="R31" s="1165"/>
      <c r="S31" s="1166"/>
    </row>
    <row r="32" spans="1:19" s="70" customFormat="1" ht="18" customHeight="1" x14ac:dyDescent="0.15">
      <c r="A32" s="69"/>
      <c r="B32" s="77"/>
      <c r="C32" s="90"/>
      <c r="D32" s="77"/>
      <c r="E32" s="77"/>
      <c r="F32" s="88"/>
      <c r="G32" s="88"/>
      <c r="H32" s="89"/>
      <c r="I32" s="81"/>
      <c r="J32" s="81"/>
      <c r="K32" s="1136"/>
      <c r="L32" s="136" t="s">
        <v>566</v>
      </c>
      <c r="M32" s="134"/>
      <c r="N32" s="138"/>
      <c r="O32" s="138"/>
      <c r="P32" s="136">
        <f>SUM(P30:P31)*R32</f>
        <v>1249.7760000000001</v>
      </c>
      <c r="Q32" s="439" t="s">
        <v>565</v>
      </c>
      <c r="R32" s="414">
        <v>0.3</v>
      </c>
      <c r="S32" s="415"/>
    </row>
    <row r="33" spans="1:23" ht="18" customHeight="1" x14ac:dyDescent="0.15">
      <c r="K33" s="1136"/>
      <c r="L33" s="136" t="s">
        <v>564</v>
      </c>
      <c r="M33" s="137"/>
      <c r="N33" s="123" t="s">
        <v>681</v>
      </c>
      <c r="O33" s="138"/>
      <c r="P33" s="136">
        <f>'８-2-1　早生算出基礎'!N20</f>
        <v>1524.0200000000002</v>
      </c>
      <c r="Q33" s="1128"/>
      <c r="R33" s="1129"/>
      <c r="S33" s="1130"/>
    </row>
    <row r="34" spans="1:23" ht="18" customHeight="1" x14ac:dyDescent="0.15">
      <c r="K34" s="1136"/>
      <c r="L34" s="136" t="s">
        <v>563</v>
      </c>
      <c r="M34" s="137"/>
      <c r="N34" s="123" t="s">
        <v>681</v>
      </c>
      <c r="O34" s="138"/>
      <c r="P34" s="136">
        <f>'８-2-1　早生算出基礎'!N24</f>
        <v>0</v>
      </c>
      <c r="Q34" s="1128"/>
      <c r="R34" s="1129"/>
      <c r="S34" s="1130"/>
    </row>
    <row r="35" spans="1:23" ht="18" customHeight="1" x14ac:dyDescent="0.15">
      <c r="K35" s="1136"/>
      <c r="L35" s="136" t="s">
        <v>196</v>
      </c>
      <c r="M35" s="137"/>
      <c r="N35" s="123" t="s">
        <v>681</v>
      </c>
      <c r="O35" s="138"/>
      <c r="P35" s="136">
        <f>'８-2-1　早生算出基礎'!N28</f>
        <v>0</v>
      </c>
      <c r="Q35" s="439"/>
      <c r="R35" s="440"/>
      <c r="S35" s="441"/>
    </row>
    <row r="36" spans="1:23" ht="18" customHeight="1" x14ac:dyDescent="0.15">
      <c r="K36" s="1136"/>
      <c r="L36" s="136" t="s">
        <v>473</v>
      </c>
      <c r="M36" s="134"/>
      <c r="N36" s="123" t="s">
        <v>681</v>
      </c>
      <c r="O36" s="138"/>
      <c r="P36" s="136">
        <f>'８-2-1　早生算出基礎'!N32</f>
        <v>0</v>
      </c>
      <c r="Q36" s="1128"/>
      <c r="R36" s="1129"/>
      <c r="S36" s="1130"/>
    </row>
    <row r="37" spans="1:23" ht="18" customHeight="1" thickBot="1" x14ac:dyDescent="0.2">
      <c r="K37" s="1137"/>
      <c r="L37" s="87" t="s">
        <v>26</v>
      </c>
      <c r="M37" s="86"/>
      <c r="N37" s="87"/>
      <c r="O37" s="87"/>
      <c r="P37" s="87">
        <f>SUM(P30:P36)</f>
        <v>6939.7160000000003</v>
      </c>
      <c r="Q37" s="1167"/>
      <c r="R37" s="1168"/>
      <c r="S37" s="1169"/>
    </row>
    <row r="38" spans="1:23" s="80" customFormat="1" ht="18" customHeight="1" x14ac:dyDescent="0.15">
      <c r="A38" s="69"/>
      <c r="B38" s="69"/>
      <c r="C38" s="69"/>
      <c r="D38" s="69"/>
      <c r="E38" s="69"/>
      <c r="F38" s="69"/>
      <c r="G38" s="69"/>
      <c r="H38" s="69"/>
      <c r="I38" s="69"/>
      <c r="J38" s="69"/>
    </row>
    <row r="39" spans="1:23" s="80" customFormat="1" ht="18" customHeight="1" x14ac:dyDescent="0.15">
      <c r="A39" s="69"/>
      <c r="B39" s="69"/>
      <c r="C39" s="69"/>
      <c r="D39" s="69"/>
      <c r="E39" s="69"/>
      <c r="F39" s="69"/>
      <c r="G39" s="69"/>
      <c r="H39" s="69"/>
      <c r="I39" s="69"/>
      <c r="J39" s="69"/>
      <c r="T39" s="81"/>
    </row>
    <row r="40" spans="1:23" s="80" customFormat="1" ht="18" customHeight="1" x14ac:dyDescent="0.15">
      <c r="A40" s="69"/>
      <c r="B40" s="69"/>
      <c r="C40" s="69"/>
      <c r="D40" s="69"/>
      <c r="E40" s="69"/>
      <c r="F40" s="69"/>
      <c r="G40" s="69"/>
      <c r="H40" s="69"/>
      <c r="I40" s="69"/>
      <c r="J40" s="69"/>
      <c r="T40" s="70"/>
      <c r="U40" s="70"/>
      <c r="V40" s="70"/>
      <c r="W40" s="70"/>
    </row>
    <row r="41" spans="1:23" s="80" customFormat="1" ht="18" customHeight="1" x14ac:dyDescent="0.15">
      <c r="A41" s="69"/>
      <c r="B41" s="69"/>
      <c r="C41" s="69"/>
      <c r="D41" s="69"/>
      <c r="E41" s="69"/>
      <c r="F41" s="69"/>
      <c r="G41" s="69"/>
      <c r="H41" s="69"/>
      <c r="I41" s="69"/>
      <c r="J41" s="69"/>
      <c r="T41" s="82"/>
      <c r="U41" s="83"/>
      <c r="V41" s="84"/>
      <c r="W41" s="82"/>
    </row>
    <row r="42" spans="1:23" s="80" customFormat="1" ht="18" customHeight="1" x14ac:dyDescent="0.15">
      <c r="A42" s="69"/>
      <c r="B42" s="69"/>
      <c r="C42" s="69"/>
      <c r="D42" s="69"/>
      <c r="E42" s="69"/>
      <c r="F42" s="69"/>
      <c r="G42" s="69"/>
      <c r="H42" s="69"/>
      <c r="I42" s="69"/>
      <c r="J42" s="69"/>
      <c r="T42" s="70"/>
      <c r="U42" s="70"/>
      <c r="V42" s="70"/>
      <c r="W42" s="70"/>
    </row>
    <row r="43" spans="1:23" s="80" customFormat="1" ht="18" customHeight="1" x14ac:dyDescent="0.15">
      <c r="B43" s="69"/>
      <c r="C43" s="69"/>
      <c r="D43" s="69"/>
      <c r="E43" s="69"/>
      <c r="F43" s="69"/>
      <c r="G43" s="69"/>
      <c r="H43" s="69"/>
      <c r="I43" s="69"/>
      <c r="J43" s="69"/>
      <c r="T43" s="71"/>
      <c r="U43" s="81"/>
      <c r="V43" s="70"/>
      <c r="W43" s="82"/>
    </row>
    <row r="44" spans="1:23" s="80" customFormat="1" ht="18" customHeight="1" x14ac:dyDescent="0.15">
      <c r="B44" s="69"/>
      <c r="C44" s="69"/>
      <c r="D44" s="69"/>
      <c r="E44" s="69"/>
      <c r="F44" s="69"/>
      <c r="G44" s="69"/>
      <c r="H44" s="69"/>
      <c r="I44" s="69"/>
      <c r="J44" s="69"/>
      <c r="T44" s="71"/>
      <c r="U44" s="81"/>
      <c r="V44" s="70"/>
      <c r="W44" s="82"/>
    </row>
    <row r="45" spans="1:23" s="80" customFormat="1" ht="18" customHeight="1" x14ac:dyDescent="0.15">
      <c r="B45" s="69"/>
      <c r="C45" s="69"/>
      <c r="D45" s="69"/>
      <c r="E45" s="69"/>
      <c r="F45" s="69"/>
      <c r="G45" s="69"/>
      <c r="H45" s="69"/>
      <c r="I45" s="69"/>
      <c r="J45" s="69"/>
      <c r="T45" s="70"/>
      <c r="U45" s="70"/>
      <c r="V45" s="83"/>
      <c r="W45" s="70"/>
    </row>
    <row r="46" spans="1:23" s="80" customFormat="1" x14ac:dyDescent="0.15">
      <c r="B46" s="69"/>
      <c r="C46" s="69"/>
      <c r="D46" s="69"/>
      <c r="E46" s="69"/>
      <c r="F46" s="69"/>
      <c r="G46" s="69"/>
      <c r="H46" s="69"/>
      <c r="I46" s="69"/>
      <c r="J46" s="69"/>
      <c r="T46" s="71"/>
      <c r="U46" s="70"/>
      <c r="V46" s="70"/>
      <c r="W46" s="82"/>
    </row>
    <row r="47" spans="1:23" s="80" customFormat="1" x14ac:dyDescent="0.15">
      <c r="B47" s="69"/>
      <c r="C47" s="69"/>
      <c r="D47" s="69"/>
      <c r="E47" s="69"/>
      <c r="F47" s="69"/>
      <c r="G47" s="69"/>
      <c r="H47" s="69"/>
      <c r="I47" s="69"/>
      <c r="J47" s="69"/>
      <c r="T47" s="71"/>
      <c r="U47" s="70"/>
      <c r="V47" s="70"/>
      <c r="W47" s="82"/>
    </row>
    <row r="48" spans="1:23" s="80" customFormat="1" x14ac:dyDescent="0.15">
      <c r="B48" s="69"/>
      <c r="C48" s="69"/>
      <c r="D48" s="69"/>
      <c r="E48" s="69"/>
      <c r="F48" s="69"/>
      <c r="G48" s="69"/>
      <c r="H48" s="69"/>
      <c r="I48" s="69"/>
      <c r="J48" s="69"/>
      <c r="T48" s="71"/>
      <c r="U48" s="70"/>
      <c r="V48" s="70"/>
      <c r="W48" s="82"/>
    </row>
    <row r="49" spans="2:23" s="80" customFormat="1" x14ac:dyDescent="0.15">
      <c r="B49" s="69"/>
      <c r="C49" s="69"/>
      <c r="D49" s="69"/>
      <c r="E49" s="69"/>
      <c r="F49" s="69"/>
      <c r="G49" s="69"/>
      <c r="H49" s="69"/>
      <c r="I49" s="69"/>
      <c r="J49" s="69"/>
      <c r="T49" s="71"/>
      <c r="U49" s="70"/>
      <c r="V49" s="70"/>
      <c r="W49" s="82"/>
    </row>
    <row r="50" spans="2:23" s="80" customFormat="1" x14ac:dyDescent="0.15">
      <c r="B50" s="69"/>
      <c r="C50" s="69"/>
      <c r="D50" s="69"/>
      <c r="E50" s="69"/>
      <c r="F50" s="69"/>
      <c r="G50" s="69"/>
      <c r="H50" s="69"/>
      <c r="I50" s="69"/>
      <c r="J50" s="69"/>
      <c r="T50" s="71"/>
      <c r="U50" s="71"/>
      <c r="V50" s="71"/>
      <c r="W50" s="70"/>
    </row>
    <row r="51" spans="2:23" s="80" customFormat="1" ht="13.5" customHeight="1" x14ac:dyDescent="0.15">
      <c r="B51" s="69"/>
      <c r="C51" s="69"/>
      <c r="D51" s="69"/>
      <c r="E51" s="69"/>
      <c r="F51" s="69"/>
      <c r="G51" s="69"/>
      <c r="H51" s="69"/>
      <c r="I51" s="69"/>
      <c r="J51" s="69"/>
      <c r="T51" s="70"/>
      <c r="U51" s="70"/>
      <c r="V51" s="70"/>
      <c r="W51" s="83"/>
    </row>
    <row r="52" spans="2:23" s="80" customFormat="1" x14ac:dyDescent="0.15">
      <c r="B52" s="69"/>
      <c r="C52" s="69"/>
      <c r="D52" s="69"/>
      <c r="E52" s="69"/>
      <c r="F52" s="69"/>
      <c r="G52" s="69"/>
      <c r="H52" s="69"/>
      <c r="I52" s="69"/>
      <c r="J52" s="69"/>
      <c r="T52" s="82"/>
      <c r="U52" s="70"/>
      <c r="V52" s="83"/>
      <c r="W52" s="82"/>
    </row>
    <row r="53" spans="2:23" s="80" customFormat="1" x14ac:dyDescent="0.15">
      <c r="B53" s="69"/>
      <c r="C53" s="69"/>
      <c r="D53" s="69"/>
      <c r="E53" s="69"/>
      <c r="F53" s="69"/>
      <c r="G53" s="69"/>
      <c r="H53" s="69"/>
      <c r="I53" s="69"/>
      <c r="J53" s="69"/>
      <c r="T53" s="70"/>
      <c r="U53" s="70"/>
      <c r="V53" s="70"/>
      <c r="W53" s="70"/>
    </row>
    <row r="54" spans="2:23" s="80" customFormat="1" ht="13.5" customHeight="1" x14ac:dyDescent="0.15">
      <c r="B54" s="69"/>
      <c r="C54" s="69"/>
      <c r="D54" s="69"/>
      <c r="E54" s="69"/>
      <c r="F54" s="69"/>
      <c r="G54" s="69"/>
      <c r="H54" s="69"/>
      <c r="I54" s="69"/>
      <c r="J54" s="69"/>
      <c r="T54" s="71"/>
      <c r="U54" s="70"/>
      <c r="V54" s="71"/>
      <c r="W54" s="82"/>
    </row>
    <row r="55" spans="2:23" s="80" customFormat="1" x14ac:dyDescent="0.15">
      <c r="B55" s="69"/>
      <c r="C55" s="69"/>
      <c r="D55" s="69"/>
      <c r="E55" s="69"/>
      <c r="F55" s="69"/>
      <c r="G55" s="69"/>
      <c r="H55" s="69"/>
      <c r="I55" s="69"/>
      <c r="J55" s="69"/>
      <c r="T55" s="91"/>
      <c r="U55" s="70"/>
      <c r="V55" s="70"/>
      <c r="W55" s="82"/>
    </row>
    <row r="56" spans="2:23" s="80" customFormat="1" x14ac:dyDescent="0.15">
      <c r="B56" s="69"/>
      <c r="C56" s="69"/>
      <c r="D56" s="69"/>
      <c r="E56" s="69"/>
      <c r="F56" s="69"/>
      <c r="G56" s="69"/>
      <c r="H56" s="69"/>
      <c r="I56" s="69"/>
      <c r="J56" s="69"/>
      <c r="K56" s="69"/>
      <c r="L56" s="69"/>
      <c r="M56" s="69"/>
      <c r="N56" s="69"/>
      <c r="O56" s="69"/>
      <c r="P56" s="69"/>
      <c r="Q56" s="69"/>
      <c r="R56" s="69"/>
      <c r="S56" s="69"/>
      <c r="T56" s="70"/>
      <c r="U56" s="71"/>
      <c r="V56" s="70"/>
      <c r="W56" s="70"/>
    </row>
    <row r="57" spans="2:23" s="80" customFormat="1" x14ac:dyDescent="0.15">
      <c r="B57" s="69"/>
      <c r="C57" s="69"/>
      <c r="D57" s="69"/>
      <c r="E57" s="69"/>
      <c r="F57" s="69"/>
      <c r="G57" s="69"/>
      <c r="H57" s="69"/>
      <c r="I57" s="69"/>
      <c r="J57" s="69"/>
      <c r="K57" s="69"/>
      <c r="L57" s="69"/>
      <c r="M57" s="69"/>
      <c r="N57" s="69"/>
      <c r="O57" s="69"/>
      <c r="P57" s="69"/>
      <c r="Q57" s="69"/>
      <c r="R57" s="69"/>
      <c r="S57" s="69"/>
      <c r="T57" s="81"/>
      <c r="U57" s="81"/>
      <c r="V57" s="81"/>
      <c r="W57" s="81"/>
    </row>
    <row r="58" spans="2:23" s="80" customFormat="1" x14ac:dyDescent="0.15">
      <c r="B58" s="69"/>
      <c r="C58" s="69"/>
      <c r="D58" s="69"/>
      <c r="E58" s="69"/>
      <c r="F58" s="69"/>
      <c r="G58" s="69"/>
      <c r="H58" s="69"/>
      <c r="I58" s="69"/>
      <c r="J58" s="69"/>
      <c r="K58" s="69"/>
      <c r="L58" s="69"/>
      <c r="M58" s="69"/>
      <c r="N58" s="69"/>
      <c r="O58" s="69"/>
      <c r="P58" s="69"/>
      <c r="Q58" s="69"/>
      <c r="R58" s="69"/>
      <c r="S58" s="69"/>
      <c r="T58" s="81"/>
    </row>
    <row r="59" spans="2:23" s="80" customFormat="1" x14ac:dyDescent="0.15">
      <c r="B59" s="69"/>
      <c r="C59" s="69"/>
      <c r="D59" s="69"/>
      <c r="E59" s="69"/>
      <c r="F59" s="69"/>
      <c r="G59" s="69"/>
      <c r="H59" s="69"/>
      <c r="I59" s="69"/>
      <c r="J59" s="69"/>
      <c r="K59" s="69"/>
      <c r="L59" s="69"/>
      <c r="M59" s="69"/>
      <c r="N59" s="69"/>
      <c r="O59" s="69"/>
      <c r="P59" s="69"/>
      <c r="Q59" s="69"/>
      <c r="R59" s="69"/>
      <c r="S59" s="69"/>
      <c r="T59" s="81"/>
    </row>
    <row r="60" spans="2:23" s="80" customFormat="1" x14ac:dyDescent="0.15">
      <c r="B60" s="69"/>
      <c r="C60" s="69"/>
      <c r="D60" s="69"/>
      <c r="E60" s="69"/>
      <c r="F60" s="69"/>
      <c r="G60" s="69"/>
      <c r="H60" s="69"/>
      <c r="I60" s="69"/>
      <c r="J60" s="69"/>
      <c r="K60" s="69"/>
      <c r="L60" s="69"/>
      <c r="M60" s="69"/>
      <c r="N60" s="69"/>
      <c r="O60" s="69"/>
      <c r="P60" s="69"/>
      <c r="Q60" s="69"/>
      <c r="R60" s="69"/>
      <c r="S60" s="69"/>
      <c r="T60" s="81"/>
    </row>
    <row r="61" spans="2:23" s="80" customFormat="1" x14ac:dyDescent="0.15">
      <c r="B61" s="69"/>
      <c r="C61" s="69"/>
      <c r="D61" s="69"/>
      <c r="E61" s="69"/>
      <c r="F61" s="69"/>
      <c r="G61" s="69"/>
      <c r="H61" s="69"/>
      <c r="I61" s="69"/>
      <c r="J61" s="69"/>
      <c r="K61" s="69"/>
      <c r="L61" s="69"/>
      <c r="M61" s="69"/>
      <c r="N61" s="69"/>
      <c r="O61" s="69"/>
      <c r="P61" s="69"/>
      <c r="Q61" s="69"/>
      <c r="R61" s="69"/>
      <c r="S61" s="69"/>
    </row>
    <row r="62" spans="2:23" s="80" customFormat="1" x14ac:dyDescent="0.15">
      <c r="B62" s="69"/>
      <c r="C62" s="69"/>
      <c r="D62" s="69"/>
      <c r="E62" s="69"/>
      <c r="F62" s="69"/>
      <c r="G62" s="69"/>
      <c r="H62" s="69"/>
      <c r="I62" s="69"/>
      <c r="J62" s="69"/>
      <c r="K62" s="69"/>
      <c r="L62" s="69"/>
      <c r="M62" s="69"/>
      <c r="N62" s="69"/>
      <c r="O62" s="69"/>
      <c r="P62" s="69"/>
      <c r="Q62" s="69"/>
      <c r="R62" s="69"/>
      <c r="S62" s="69"/>
    </row>
    <row r="63" spans="2:23" s="80" customFormat="1" ht="13.5" customHeight="1" x14ac:dyDescent="0.15">
      <c r="B63" s="69"/>
      <c r="C63" s="69"/>
      <c r="D63" s="69"/>
      <c r="E63" s="69"/>
      <c r="F63" s="69"/>
      <c r="G63" s="69"/>
      <c r="H63" s="69"/>
      <c r="I63" s="69"/>
      <c r="J63" s="69"/>
      <c r="K63" s="69"/>
      <c r="L63" s="69"/>
      <c r="M63" s="69"/>
      <c r="N63" s="69"/>
      <c r="O63" s="69"/>
      <c r="P63" s="69"/>
      <c r="Q63" s="69"/>
      <c r="R63" s="69"/>
      <c r="S63" s="69"/>
    </row>
    <row r="64" spans="2:23" s="80" customFormat="1" ht="13.5" customHeight="1" x14ac:dyDescent="0.15">
      <c r="B64" s="69"/>
      <c r="C64" s="69"/>
      <c r="D64" s="69"/>
      <c r="E64" s="69"/>
      <c r="F64" s="69"/>
      <c r="G64" s="69"/>
      <c r="H64" s="69"/>
      <c r="I64" s="69"/>
      <c r="J64" s="69"/>
      <c r="K64" s="69"/>
      <c r="L64" s="69"/>
      <c r="M64" s="69"/>
      <c r="N64" s="69"/>
      <c r="O64" s="69"/>
      <c r="P64" s="69"/>
      <c r="Q64" s="69"/>
      <c r="R64" s="69"/>
      <c r="S64" s="69"/>
    </row>
    <row r="65" spans="2:19" s="80" customFormat="1" x14ac:dyDescent="0.15">
      <c r="B65" s="69"/>
      <c r="C65" s="69"/>
      <c r="D65" s="69"/>
      <c r="E65" s="69"/>
      <c r="F65" s="69"/>
      <c r="G65" s="69"/>
      <c r="H65" s="69"/>
      <c r="I65" s="69"/>
      <c r="J65" s="69"/>
      <c r="K65" s="69"/>
      <c r="L65" s="69"/>
      <c r="M65" s="69"/>
      <c r="N65" s="69"/>
      <c r="O65" s="69"/>
      <c r="P65" s="69"/>
      <c r="Q65" s="69"/>
      <c r="R65" s="69"/>
      <c r="S65" s="69"/>
    </row>
    <row r="66" spans="2:19" s="80" customFormat="1" x14ac:dyDescent="0.15">
      <c r="B66" s="69"/>
      <c r="C66" s="69"/>
      <c r="D66" s="69"/>
      <c r="E66" s="69"/>
      <c r="F66" s="69"/>
      <c r="G66" s="69"/>
      <c r="H66" s="69"/>
      <c r="I66" s="69"/>
      <c r="J66" s="69"/>
      <c r="K66" s="69"/>
      <c r="L66" s="69"/>
      <c r="M66" s="69"/>
      <c r="N66" s="69"/>
      <c r="O66" s="69"/>
      <c r="P66" s="69"/>
      <c r="Q66" s="69"/>
      <c r="R66" s="69"/>
      <c r="S66" s="69"/>
    </row>
    <row r="67" spans="2:19" s="80" customFormat="1" x14ac:dyDescent="0.15">
      <c r="B67" s="69"/>
      <c r="C67" s="69"/>
      <c r="D67" s="69"/>
      <c r="E67" s="69"/>
      <c r="F67" s="69"/>
      <c r="G67" s="69"/>
      <c r="H67" s="69"/>
      <c r="I67" s="69"/>
      <c r="J67" s="69"/>
      <c r="K67" s="69"/>
      <c r="L67" s="69"/>
      <c r="M67" s="69"/>
      <c r="N67" s="69"/>
      <c r="O67" s="69"/>
      <c r="P67" s="69"/>
      <c r="Q67" s="69"/>
      <c r="R67" s="69"/>
      <c r="S67" s="69"/>
    </row>
    <row r="68" spans="2:19" s="80" customFormat="1" ht="13.5" customHeight="1" x14ac:dyDescent="0.15">
      <c r="B68" s="69"/>
      <c r="C68" s="69"/>
      <c r="D68" s="69"/>
      <c r="E68" s="69"/>
      <c r="F68" s="69"/>
      <c r="G68" s="69"/>
      <c r="H68" s="69"/>
      <c r="I68" s="69"/>
      <c r="J68" s="69"/>
      <c r="K68" s="69"/>
      <c r="L68" s="69"/>
      <c r="M68" s="69"/>
      <c r="N68" s="69"/>
      <c r="O68" s="69"/>
      <c r="P68" s="69"/>
      <c r="Q68" s="69"/>
      <c r="R68" s="69"/>
      <c r="S68" s="69"/>
    </row>
    <row r="69" spans="2:19" s="80" customFormat="1" x14ac:dyDescent="0.15">
      <c r="B69" s="69"/>
      <c r="C69" s="69"/>
      <c r="D69" s="69"/>
      <c r="E69" s="69"/>
      <c r="F69" s="69"/>
      <c r="G69" s="69"/>
      <c r="H69" s="69"/>
      <c r="I69" s="69"/>
      <c r="J69" s="69"/>
      <c r="K69" s="69"/>
      <c r="L69" s="69"/>
      <c r="M69" s="69"/>
      <c r="N69" s="69"/>
      <c r="O69" s="69"/>
      <c r="P69" s="69"/>
      <c r="Q69" s="69"/>
      <c r="R69" s="69"/>
      <c r="S69" s="69"/>
    </row>
    <row r="70" spans="2:19" s="80" customFormat="1" x14ac:dyDescent="0.15">
      <c r="B70" s="69"/>
      <c r="C70" s="69"/>
      <c r="D70" s="69"/>
      <c r="E70" s="69"/>
      <c r="F70" s="69"/>
      <c r="G70" s="69"/>
      <c r="H70" s="69"/>
      <c r="I70" s="69"/>
      <c r="J70" s="69"/>
      <c r="K70" s="69"/>
      <c r="L70" s="69"/>
      <c r="M70" s="69"/>
      <c r="N70" s="69"/>
      <c r="O70" s="69"/>
      <c r="P70" s="69"/>
      <c r="Q70" s="69"/>
      <c r="R70" s="69"/>
      <c r="S70" s="69"/>
    </row>
    <row r="71" spans="2:19" s="80" customFormat="1" x14ac:dyDescent="0.15">
      <c r="B71" s="69"/>
      <c r="C71" s="69"/>
      <c r="D71" s="69"/>
      <c r="E71" s="69"/>
      <c r="F71" s="69"/>
      <c r="G71" s="69"/>
      <c r="H71" s="69"/>
      <c r="I71" s="69"/>
      <c r="J71" s="69"/>
      <c r="K71" s="69"/>
      <c r="L71" s="69"/>
      <c r="M71" s="69"/>
      <c r="N71" s="69"/>
      <c r="O71" s="69"/>
      <c r="P71" s="69"/>
      <c r="Q71" s="69"/>
      <c r="R71" s="69"/>
      <c r="S71" s="69"/>
    </row>
    <row r="72" spans="2:19" s="80" customFormat="1" x14ac:dyDescent="0.15">
      <c r="B72" s="69"/>
      <c r="C72" s="69"/>
      <c r="D72" s="69"/>
      <c r="E72" s="69"/>
      <c r="F72" s="69"/>
      <c r="G72" s="69"/>
      <c r="H72" s="69"/>
      <c r="I72" s="69"/>
      <c r="J72" s="69"/>
      <c r="K72" s="69"/>
      <c r="L72" s="69"/>
      <c r="M72" s="69"/>
      <c r="N72" s="69"/>
      <c r="O72" s="69"/>
      <c r="P72" s="69"/>
      <c r="Q72" s="69"/>
      <c r="R72" s="69"/>
      <c r="S72" s="69"/>
    </row>
    <row r="73" spans="2:19" s="80" customFormat="1" x14ac:dyDescent="0.15">
      <c r="B73" s="69"/>
      <c r="C73" s="69"/>
      <c r="D73" s="69"/>
      <c r="E73" s="69"/>
      <c r="F73" s="69"/>
      <c r="G73" s="69"/>
      <c r="H73" s="69"/>
      <c r="I73" s="69"/>
      <c r="J73" s="69"/>
      <c r="K73" s="69"/>
      <c r="L73" s="69"/>
      <c r="M73" s="69"/>
      <c r="N73" s="69"/>
      <c r="O73" s="69"/>
      <c r="P73" s="69"/>
      <c r="Q73" s="69"/>
      <c r="R73" s="69"/>
      <c r="S73" s="69"/>
    </row>
    <row r="74" spans="2:19" s="80" customFormat="1" ht="13.5" customHeight="1" x14ac:dyDescent="0.15">
      <c r="B74" s="69"/>
      <c r="C74" s="69"/>
      <c r="D74" s="69"/>
      <c r="E74" s="69"/>
      <c r="F74" s="69"/>
      <c r="G74" s="69"/>
      <c r="H74" s="69"/>
      <c r="I74" s="69"/>
      <c r="J74" s="69"/>
      <c r="K74" s="69"/>
      <c r="L74" s="69"/>
      <c r="M74" s="69"/>
      <c r="N74" s="69"/>
      <c r="O74" s="69"/>
      <c r="P74" s="69"/>
      <c r="Q74" s="69"/>
      <c r="R74" s="69"/>
      <c r="S74" s="69"/>
    </row>
    <row r="75" spans="2:19" s="80" customFormat="1" x14ac:dyDescent="0.15">
      <c r="B75" s="69"/>
      <c r="C75" s="69"/>
      <c r="D75" s="69"/>
      <c r="E75" s="69"/>
      <c r="F75" s="69"/>
      <c r="G75" s="69"/>
      <c r="H75" s="69"/>
      <c r="I75" s="69"/>
      <c r="J75" s="69"/>
      <c r="K75" s="69"/>
      <c r="L75" s="69"/>
      <c r="M75" s="69"/>
      <c r="N75" s="69"/>
      <c r="O75" s="69"/>
      <c r="P75" s="69"/>
      <c r="Q75" s="69"/>
      <c r="R75" s="69"/>
      <c r="S75" s="69"/>
    </row>
    <row r="76" spans="2:19" s="80" customFormat="1" x14ac:dyDescent="0.15">
      <c r="B76" s="69"/>
      <c r="C76" s="69"/>
      <c r="D76" s="69"/>
      <c r="E76" s="69"/>
      <c r="F76" s="69"/>
      <c r="G76" s="69"/>
      <c r="H76" s="69"/>
      <c r="I76" s="69"/>
      <c r="J76" s="69"/>
      <c r="K76" s="69"/>
      <c r="L76" s="69"/>
      <c r="M76" s="69"/>
      <c r="N76" s="69"/>
      <c r="O76" s="69"/>
      <c r="P76" s="69"/>
      <c r="Q76" s="69"/>
      <c r="R76" s="69"/>
      <c r="S76" s="69"/>
    </row>
    <row r="77" spans="2:19" s="80" customFormat="1" x14ac:dyDescent="0.15">
      <c r="B77" s="69"/>
      <c r="C77" s="69"/>
      <c r="D77" s="69"/>
      <c r="E77" s="69"/>
      <c r="F77" s="69"/>
      <c r="G77" s="69"/>
      <c r="H77" s="69"/>
      <c r="I77" s="69"/>
      <c r="J77" s="69"/>
      <c r="K77" s="69"/>
      <c r="L77" s="69"/>
      <c r="M77" s="69"/>
      <c r="N77" s="69"/>
      <c r="O77" s="69"/>
      <c r="P77" s="69"/>
      <c r="Q77" s="69"/>
      <c r="R77" s="69"/>
      <c r="S77" s="69"/>
    </row>
    <row r="78" spans="2:19" s="80" customFormat="1" x14ac:dyDescent="0.15">
      <c r="B78" s="69"/>
      <c r="C78" s="69"/>
      <c r="D78" s="69"/>
      <c r="E78" s="69"/>
      <c r="F78" s="69"/>
      <c r="G78" s="69"/>
      <c r="H78" s="69"/>
      <c r="I78" s="69"/>
      <c r="J78" s="69"/>
      <c r="K78" s="69"/>
      <c r="L78" s="69"/>
      <c r="M78" s="69"/>
      <c r="N78" s="69"/>
      <c r="O78" s="69"/>
      <c r="P78" s="69"/>
      <c r="Q78" s="69"/>
      <c r="R78" s="69"/>
      <c r="S78" s="69"/>
    </row>
    <row r="79" spans="2:19" s="80" customFormat="1" x14ac:dyDescent="0.15">
      <c r="B79" s="69"/>
      <c r="C79" s="69"/>
      <c r="D79" s="69"/>
      <c r="E79" s="69"/>
      <c r="F79" s="69"/>
      <c r="G79" s="69"/>
      <c r="H79" s="69"/>
      <c r="I79" s="69"/>
      <c r="J79" s="69"/>
      <c r="K79" s="69"/>
      <c r="L79" s="69"/>
      <c r="M79" s="69"/>
      <c r="N79" s="69"/>
      <c r="O79" s="69"/>
      <c r="P79" s="69"/>
      <c r="Q79" s="69"/>
      <c r="R79" s="69"/>
      <c r="S79" s="69"/>
    </row>
    <row r="80" spans="2:19" s="80" customFormat="1" x14ac:dyDescent="0.15">
      <c r="B80" s="69"/>
      <c r="C80" s="69"/>
      <c r="D80" s="69"/>
      <c r="E80" s="69"/>
      <c r="F80" s="69"/>
      <c r="G80" s="69"/>
      <c r="H80" s="69"/>
      <c r="I80" s="69"/>
      <c r="J80" s="69"/>
      <c r="K80" s="69"/>
      <c r="L80" s="69"/>
      <c r="M80" s="69"/>
      <c r="N80" s="69"/>
      <c r="O80" s="69"/>
      <c r="P80" s="69"/>
      <c r="Q80" s="69"/>
      <c r="R80" s="69"/>
      <c r="S80" s="69"/>
    </row>
    <row r="81" spans="1:19" s="80" customFormat="1" x14ac:dyDescent="0.15">
      <c r="B81" s="69"/>
      <c r="C81" s="69"/>
      <c r="D81" s="69"/>
      <c r="E81" s="69"/>
      <c r="F81" s="69"/>
      <c r="G81" s="69"/>
      <c r="H81" s="69"/>
      <c r="I81" s="69"/>
      <c r="J81" s="69"/>
      <c r="K81" s="69"/>
      <c r="L81" s="69"/>
      <c r="M81" s="69"/>
      <c r="N81" s="69"/>
      <c r="O81" s="69"/>
      <c r="P81" s="69"/>
      <c r="Q81" s="69"/>
      <c r="R81" s="69"/>
      <c r="S81" s="69"/>
    </row>
    <row r="82" spans="1:19" s="80" customFormat="1" x14ac:dyDescent="0.15">
      <c r="B82" s="69"/>
      <c r="C82" s="69"/>
      <c r="D82" s="69"/>
      <c r="E82" s="69"/>
      <c r="F82" s="69"/>
      <c r="G82" s="69"/>
      <c r="H82" s="69"/>
      <c r="I82" s="69"/>
      <c r="J82" s="69"/>
      <c r="K82" s="69"/>
      <c r="L82" s="69"/>
      <c r="M82" s="69"/>
      <c r="N82" s="69"/>
      <c r="O82" s="69"/>
      <c r="P82" s="69"/>
      <c r="Q82" s="69"/>
      <c r="R82" s="69"/>
      <c r="S82" s="69"/>
    </row>
    <row r="83" spans="1:19" s="80" customFormat="1" x14ac:dyDescent="0.15">
      <c r="B83" s="69"/>
      <c r="C83" s="69"/>
      <c r="D83" s="69"/>
      <c r="E83" s="69"/>
      <c r="F83" s="69"/>
      <c r="G83" s="69"/>
      <c r="H83" s="69"/>
      <c r="I83" s="69"/>
      <c r="J83" s="69"/>
      <c r="K83" s="69"/>
      <c r="L83" s="69"/>
      <c r="M83" s="69"/>
      <c r="N83" s="69"/>
      <c r="O83" s="69"/>
      <c r="P83" s="69"/>
      <c r="Q83" s="69"/>
      <c r="R83" s="69"/>
      <c r="S83" s="69"/>
    </row>
    <row r="84" spans="1:19" s="80" customFormat="1" x14ac:dyDescent="0.15">
      <c r="B84" s="69"/>
      <c r="C84" s="69"/>
      <c r="D84" s="69"/>
      <c r="E84" s="69"/>
      <c r="F84" s="69"/>
      <c r="G84" s="69"/>
      <c r="H84" s="69"/>
      <c r="I84" s="69"/>
      <c r="J84" s="69"/>
      <c r="K84" s="69"/>
      <c r="L84" s="69"/>
      <c r="M84" s="69"/>
      <c r="N84" s="69"/>
      <c r="O84" s="69"/>
      <c r="P84" s="69"/>
      <c r="Q84" s="69"/>
      <c r="R84" s="69"/>
      <c r="S84" s="69"/>
    </row>
    <row r="85" spans="1:19" s="80" customFormat="1" x14ac:dyDescent="0.15">
      <c r="B85" s="69"/>
      <c r="C85" s="69"/>
      <c r="D85" s="69"/>
      <c r="E85" s="69"/>
      <c r="F85" s="69"/>
      <c r="G85" s="69"/>
      <c r="H85" s="69"/>
      <c r="I85" s="69"/>
      <c r="J85" s="69"/>
      <c r="K85" s="69"/>
      <c r="L85" s="69"/>
      <c r="M85" s="69"/>
      <c r="N85" s="69"/>
      <c r="O85" s="69"/>
      <c r="P85" s="69"/>
      <c r="Q85" s="69"/>
      <c r="R85" s="69"/>
      <c r="S85" s="69"/>
    </row>
    <row r="86" spans="1:19" s="80" customFormat="1" ht="13.5" customHeight="1" x14ac:dyDescent="0.15">
      <c r="B86" s="69"/>
      <c r="C86" s="69"/>
      <c r="D86" s="69"/>
      <c r="E86" s="69"/>
      <c r="F86" s="69"/>
      <c r="G86" s="69"/>
      <c r="H86" s="69"/>
      <c r="I86" s="69"/>
      <c r="J86" s="69"/>
      <c r="K86" s="69"/>
      <c r="L86" s="69"/>
      <c r="M86" s="69"/>
      <c r="N86" s="69"/>
      <c r="O86" s="69"/>
      <c r="P86" s="69"/>
      <c r="Q86" s="69"/>
      <c r="R86" s="69"/>
      <c r="S86" s="69"/>
    </row>
    <row r="87" spans="1:19" s="80" customFormat="1" x14ac:dyDescent="0.15">
      <c r="B87" s="69"/>
      <c r="C87" s="69"/>
      <c r="D87" s="69"/>
      <c r="E87" s="69"/>
      <c r="F87" s="69"/>
      <c r="G87" s="69"/>
      <c r="H87" s="69"/>
      <c r="I87" s="69"/>
      <c r="J87" s="69"/>
      <c r="K87" s="69"/>
      <c r="L87" s="69"/>
      <c r="M87" s="69"/>
      <c r="N87" s="69"/>
      <c r="O87" s="69"/>
      <c r="P87" s="69"/>
      <c r="Q87" s="69"/>
      <c r="R87" s="69"/>
      <c r="S87" s="69"/>
    </row>
    <row r="88" spans="1:19" s="80" customFormat="1" x14ac:dyDescent="0.15">
      <c r="B88" s="69"/>
      <c r="C88" s="69"/>
      <c r="D88" s="69"/>
      <c r="E88" s="69"/>
      <c r="F88" s="69"/>
      <c r="G88" s="69"/>
      <c r="H88" s="69"/>
      <c r="I88" s="69"/>
      <c r="J88" s="69"/>
      <c r="K88" s="69"/>
      <c r="L88" s="69"/>
      <c r="M88" s="69"/>
      <c r="N88" s="69"/>
      <c r="O88" s="69"/>
      <c r="P88" s="69"/>
      <c r="Q88" s="69"/>
      <c r="R88" s="69"/>
      <c r="S88" s="69"/>
    </row>
    <row r="89" spans="1:19" s="80" customFormat="1" ht="13.5" customHeight="1" x14ac:dyDescent="0.15">
      <c r="B89" s="69"/>
      <c r="C89" s="69"/>
      <c r="D89" s="69"/>
      <c r="E89" s="69"/>
      <c r="F89" s="69"/>
      <c r="G89" s="69"/>
      <c r="H89" s="69"/>
      <c r="I89" s="69"/>
      <c r="J89" s="69"/>
      <c r="K89" s="69"/>
      <c r="L89" s="69"/>
      <c r="M89" s="69"/>
      <c r="N89" s="69"/>
      <c r="O89" s="69"/>
      <c r="P89" s="69"/>
      <c r="Q89" s="69"/>
      <c r="R89" s="69"/>
      <c r="S89" s="69"/>
    </row>
    <row r="90" spans="1:19" s="80" customFormat="1" x14ac:dyDescent="0.15">
      <c r="B90" s="69"/>
      <c r="C90" s="69"/>
      <c r="D90" s="69"/>
      <c r="E90" s="69"/>
      <c r="F90" s="69"/>
      <c r="G90" s="69"/>
      <c r="H90" s="69"/>
      <c r="I90" s="69"/>
      <c r="J90" s="69"/>
      <c r="K90" s="69"/>
      <c r="L90" s="69"/>
      <c r="M90" s="69"/>
      <c r="N90" s="69"/>
      <c r="O90" s="69"/>
      <c r="P90" s="69"/>
      <c r="Q90" s="69"/>
      <c r="R90" s="69"/>
      <c r="S90" s="69"/>
    </row>
    <row r="91" spans="1:19" s="80" customFormat="1" x14ac:dyDescent="0.15">
      <c r="B91" s="69"/>
      <c r="C91" s="69"/>
      <c r="D91" s="69"/>
      <c r="E91" s="69"/>
      <c r="F91" s="69"/>
      <c r="G91" s="69"/>
      <c r="H91" s="69"/>
      <c r="I91" s="69"/>
      <c r="J91" s="69"/>
      <c r="K91" s="69"/>
      <c r="L91" s="69"/>
      <c r="M91" s="69"/>
      <c r="N91" s="69"/>
      <c r="O91" s="69"/>
      <c r="P91" s="69"/>
      <c r="Q91" s="69"/>
      <c r="R91" s="69"/>
      <c r="S91" s="69"/>
    </row>
    <row r="92" spans="1:19" s="80" customFormat="1" x14ac:dyDescent="0.15">
      <c r="B92" s="69"/>
      <c r="C92" s="69"/>
      <c r="D92" s="69"/>
      <c r="E92" s="69"/>
      <c r="F92" s="69"/>
      <c r="G92" s="69"/>
      <c r="H92" s="69"/>
      <c r="I92" s="69"/>
      <c r="J92" s="69"/>
      <c r="K92" s="69"/>
      <c r="L92" s="69"/>
      <c r="M92" s="69"/>
      <c r="N92" s="69"/>
      <c r="O92" s="69"/>
      <c r="P92" s="69"/>
      <c r="Q92" s="69"/>
      <c r="R92" s="69"/>
      <c r="S92" s="69"/>
    </row>
    <row r="93" spans="1:19" s="80" customFormat="1" x14ac:dyDescent="0.15">
      <c r="B93" s="69"/>
      <c r="C93" s="69"/>
      <c r="D93" s="69"/>
      <c r="E93" s="69"/>
      <c r="F93" s="69"/>
      <c r="G93" s="69"/>
      <c r="H93" s="69"/>
      <c r="I93" s="69"/>
      <c r="J93" s="69"/>
      <c r="K93" s="69"/>
      <c r="L93" s="69"/>
      <c r="M93" s="69"/>
      <c r="N93" s="69"/>
      <c r="O93" s="69"/>
      <c r="P93" s="69"/>
      <c r="Q93" s="69"/>
      <c r="R93" s="69"/>
      <c r="S93" s="69"/>
    </row>
    <row r="94" spans="1:19" s="80" customFormat="1" x14ac:dyDescent="0.15">
      <c r="B94" s="69"/>
      <c r="C94" s="69"/>
      <c r="D94" s="69"/>
      <c r="E94" s="69"/>
      <c r="F94" s="69"/>
      <c r="G94" s="69"/>
      <c r="H94" s="69"/>
      <c r="I94" s="69"/>
      <c r="J94" s="69"/>
      <c r="K94" s="69"/>
      <c r="L94" s="69"/>
      <c r="M94" s="69"/>
      <c r="N94" s="69"/>
      <c r="O94" s="69"/>
      <c r="P94" s="69"/>
      <c r="Q94" s="69"/>
      <c r="R94" s="69"/>
      <c r="S94" s="69"/>
    </row>
    <row r="95" spans="1:19" x14ac:dyDescent="0.15">
      <c r="A95" s="80"/>
    </row>
    <row r="96" spans="1:19" x14ac:dyDescent="0.15">
      <c r="A96" s="80"/>
    </row>
    <row r="97" spans="1:1" x14ac:dyDescent="0.15">
      <c r="A97" s="80"/>
    </row>
    <row r="98" spans="1:1" x14ac:dyDescent="0.15">
      <c r="A98" s="80"/>
    </row>
    <row r="99" spans="1:1" x14ac:dyDescent="0.15">
      <c r="A99" s="80"/>
    </row>
  </sheetData>
  <mergeCells count="48">
    <mergeCell ref="Q36:S36"/>
    <mergeCell ref="Q37:S37"/>
    <mergeCell ref="Q28:S28"/>
    <mergeCell ref="Q29:S29"/>
    <mergeCell ref="Q31:S31"/>
    <mergeCell ref="Q33:S33"/>
    <mergeCell ref="Q34:S34"/>
    <mergeCell ref="C21:C30"/>
    <mergeCell ref="D21:D23"/>
    <mergeCell ref="Q21:S21"/>
    <mergeCell ref="Q22:S22"/>
    <mergeCell ref="Q23:S23"/>
    <mergeCell ref="Q24:S24"/>
    <mergeCell ref="Q25:S25"/>
    <mergeCell ref="Q26:S26"/>
    <mergeCell ref="D30:E30"/>
    <mergeCell ref="Q30:S30"/>
    <mergeCell ref="Q18:S18"/>
    <mergeCell ref="Q19:S19"/>
    <mergeCell ref="Q27:S27"/>
    <mergeCell ref="D13:D14"/>
    <mergeCell ref="I13:J13"/>
    <mergeCell ref="Q13:S13"/>
    <mergeCell ref="I14:J14"/>
    <mergeCell ref="Q14:S14"/>
    <mergeCell ref="D20:E20"/>
    <mergeCell ref="Q20:S20"/>
    <mergeCell ref="B3:E3"/>
    <mergeCell ref="K3:S3"/>
    <mergeCell ref="B4:C5"/>
    <mergeCell ref="R4:S4"/>
    <mergeCell ref="R5:S5"/>
    <mergeCell ref="B6:B30"/>
    <mergeCell ref="C6:C20"/>
    <mergeCell ref="R6:S6"/>
    <mergeCell ref="R7:S7"/>
    <mergeCell ref="R8:S8"/>
    <mergeCell ref="D15:D17"/>
    <mergeCell ref="Q15:S15"/>
    <mergeCell ref="Q16:S16"/>
    <mergeCell ref="Q17:S17"/>
    <mergeCell ref="R9:S9"/>
    <mergeCell ref="G10:J10"/>
    <mergeCell ref="R10:S10"/>
    <mergeCell ref="G11:J11"/>
    <mergeCell ref="R11:S11"/>
    <mergeCell ref="K12:K37"/>
    <mergeCell ref="Q12:S12"/>
  </mergeCells>
  <phoneticPr fontId="4"/>
  <pageMargins left="0.78740157480314965" right="0.78740157480314965" top="0.78740157480314965" bottom="0.78740157480314965" header="0.39370078740157483" footer="0.39370078740157483"/>
  <pageSetup paperSize="9" scale="65" orientation="landscape"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91"/>
  <sheetViews>
    <sheetView showZeros="0" view="pageBreakPreview" topLeftCell="A13" zoomScale="80" zoomScaleNormal="100" zoomScaleSheetLayoutView="80" workbookViewId="0">
      <selection activeCell="Q38" sqref="Q38:V38"/>
    </sheetView>
  </sheetViews>
  <sheetFormatPr defaultRowHeight="13.5" x14ac:dyDescent="0.15"/>
  <cols>
    <col min="1" max="1" width="1.625" style="26" customWidth="1"/>
    <col min="2" max="2" width="3.625" style="26" customWidth="1"/>
    <col min="3" max="3" width="15.625" style="26" customWidth="1"/>
    <col min="4" max="7" width="8.625" style="26" customWidth="1"/>
    <col min="8" max="8" width="1.625" style="118" customWidth="1"/>
    <col min="9" max="9" width="3.625" style="26" customWidth="1"/>
    <col min="10" max="10" width="15.625" style="26" customWidth="1"/>
    <col min="11" max="14" width="8.625" style="26" customWidth="1"/>
    <col min="15" max="15" width="3.5" style="26" customWidth="1"/>
    <col min="16" max="16" width="15.625" style="92" customWidth="1"/>
    <col min="17" max="17" width="8.625" style="26" customWidth="1"/>
    <col min="18" max="18" width="8.625" style="27" customWidth="1"/>
    <col min="19" max="21" width="8.625" style="26" customWidth="1"/>
    <col min="22" max="22" width="10.625" style="27" customWidth="1"/>
    <col min="23" max="245" width="9" style="26"/>
    <col min="246" max="246" width="1.375" style="26" customWidth="1"/>
    <col min="247" max="247" width="3.5" style="26" customWidth="1"/>
    <col min="248" max="248" width="22.125" style="26" customWidth="1"/>
    <col min="249" max="249" width="9.75" style="26" customWidth="1"/>
    <col min="250" max="250" width="7.375" style="26" customWidth="1"/>
    <col min="251" max="251" width="9" style="26"/>
    <col min="252" max="252" width="9.25" style="26" customWidth="1"/>
    <col min="253" max="253" width="3.5" style="26" customWidth="1"/>
    <col min="254" max="255" width="12.625" style="26" customWidth="1"/>
    <col min="256" max="256" width="9" style="26"/>
    <col min="257" max="257" width="7.75" style="26" customWidth="1"/>
    <col min="258" max="258" width="13.125" style="26" customWidth="1"/>
    <col min="259" max="259" width="6.125" style="26" customWidth="1"/>
    <col min="260" max="260" width="9.75" style="26" customWidth="1"/>
    <col min="261" max="261" width="1.375" style="26" customWidth="1"/>
    <col min="262" max="501" width="9" style="26"/>
    <col min="502" max="502" width="1.375" style="26" customWidth="1"/>
    <col min="503" max="503" width="3.5" style="26" customWidth="1"/>
    <col min="504" max="504" width="22.125" style="26" customWidth="1"/>
    <col min="505" max="505" width="9.75" style="26" customWidth="1"/>
    <col min="506" max="506" width="7.375" style="26" customWidth="1"/>
    <col min="507" max="507" width="9" style="26"/>
    <col min="508" max="508" width="9.25" style="26" customWidth="1"/>
    <col min="509" max="509" width="3.5" style="26" customWidth="1"/>
    <col min="510" max="511" width="12.625" style="26" customWidth="1"/>
    <col min="512" max="512" width="9" style="26"/>
    <col min="513" max="513" width="7.75" style="26" customWidth="1"/>
    <col min="514" max="514" width="13.125" style="26" customWidth="1"/>
    <col min="515" max="515" width="6.125" style="26" customWidth="1"/>
    <col min="516" max="516" width="9.75" style="26" customWidth="1"/>
    <col min="517" max="517" width="1.375" style="26" customWidth="1"/>
    <col min="518" max="757" width="9" style="26"/>
    <col min="758" max="758" width="1.375" style="26" customWidth="1"/>
    <col min="759" max="759" width="3.5" style="26" customWidth="1"/>
    <col min="760" max="760" width="22.125" style="26" customWidth="1"/>
    <col min="761" max="761" width="9.75" style="26" customWidth="1"/>
    <col min="762" max="762" width="7.375" style="26" customWidth="1"/>
    <col min="763" max="763" width="9" style="26"/>
    <col min="764" max="764" width="9.25" style="26" customWidth="1"/>
    <col min="765" max="765" width="3.5" style="26" customWidth="1"/>
    <col min="766" max="767" width="12.625" style="26" customWidth="1"/>
    <col min="768" max="768" width="9" style="26"/>
    <col min="769" max="769" width="7.75" style="26" customWidth="1"/>
    <col min="770" max="770" width="13.125" style="26" customWidth="1"/>
    <col min="771" max="771" width="6.125" style="26" customWidth="1"/>
    <col min="772" max="772" width="9.75" style="26" customWidth="1"/>
    <col min="773" max="773" width="1.375" style="26" customWidth="1"/>
    <col min="774" max="1013" width="9" style="26"/>
    <col min="1014" max="1014" width="1.375" style="26" customWidth="1"/>
    <col min="1015" max="1015" width="3.5" style="26" customWidth="1"/>
    <col min="1016" max="1016" width="22.125" style="26" customWidth="1"/>
    <col min="1017" max="1017" width="9.75" style="26" customWidth="1"/>
    <col min="1018" max="1018" width="7.375" style="26" customWidth="1"/>
    <col min="1019" max="1019" width="9" style="26"/>
    <col min="1020" max="1020" width="9.25" style="26" customWidth="1"/>
    <col min="1021" max="1021" width="3.5" style="26" customWidth="1"/>
    <col min="1022" max="1023" width="12.625" style="26" customWidth="1"/>
    <col min="1024" max="1024" width="9" style="26"/>
    <col min="1025" max="1025" width="7.75" style="26" customWidth="1"/>
    <col min="1026" max="1026" width="13.125" style="26" customWidth="1"/>
    <col min="1027" max="1027" width="6.125" style="26" customWidth="1"/>
    <col min="1028" max="1028" width="9.75" style="26" customWidth="1"/>
    <col min="1029" max="1029" width="1.375" style="26" customWidth="1"/>
    <col min="1030" max="1269" width="9" style="26"/>
    <col min="1270" max="1270" width="1.375" style="26" customWidth="1"/>
    <col min="1271" max="1271" width="3.5" style="26" customWidth="1"/>
    <col min="1272" max="1272" width="22.125" style="26" customWidth="1"/>
    <col min="1273" max="1273" width="9.75" style="26" customWidth="1"/>
    <col min="1274" max="1274" width="7.375" style="26" customWidth="1"/>
    <col min="1275" max="1275" width="9" style="26"/>
    <col min="1276" max="1276" width="9.25" style="26" customWidth="1"/>
    <col min="1277" max="1277" width="3.5" style="26" customWidth="1"/>
    <col min="1278" max="1279" width="12.625" style="26" customWidth="1"/>
    <col min="1280" max="1280" width="9" style="26"/>
    <col min="1281" max="1281" width="7.75" style="26" customWidth="1"/>
    <col min="1282" max="1282" width="13.125" style="26" customWidth="1"/>
    <col min="1283" max="1283" width="6.125" style="26" customWidth="1"/>
    <col min="1284" max="1284" width="9.75" style="26" customWidth="1"/>
    <col min="1285" max="1285" width="1.375" style="26" customWidth="1"/>
    <col min="1286" max="1525" width="9" style="26"/>
    <col min="1526" max="1526" width="1.375" style="26" customWidth="1"/>
    <col min="1527" max="1527" width="3.5" style="26" customWidth="1"/>
    <col min="1528" max="1528" width="22.125" style="26" customWidth="1"/>
    <col min="1529" max="1529" width="9.75" style="26" customWidth="1"/>
    <col min="1530" max="1530" width="7.375" style="26" customWidth="1"/>
    <col min="1531" max="1531" width="9" style="26"/>
    <col min="1532" max="1532" width="9.25" style="26" customWidth="1"/>
    <col min="1533" max="1533" width="3.5" style="26" customWidth="1"/>
    <col min="1534" max="1535" width="12.625" style="26" customWidth="1"/>
    <col min="1536" max="1536" width="9" style="26"/>
    <col min="1537" max="1537" width="7.75" style="26" customWidth="1"/>
    <col min="1538" max="1538" width="13.125" style="26" customWidth="1"/>
    <col min="1539" max="1539" width="6.125" style="26" customWidth="1"/>
    <col min="1540" max="1540" width="9.75" style="26" customWidth="1"/>
    <col min="1541" max="1541" width="1.375" style="26" customWidth="1"/>
    <col min="1542" max="1781" width="9" style="26"/>
    <col min="1782" max="1782" width="1.375" style="26" customWidth="1"/>
    <col min="1783" max="1783" width="3.5" style="26" customWidth="1"/>
    <col min="1784" max="1784" width="22.125" style="26" customWidth="1"/>
    <col min="1785" max="1785" width="9.75" style="26" customWidth="1"/>
    <col min="1786" max="1786" width="7.375" style="26" customWidth="1"/>
    <col min="1787" max="1787" width="9" style="26"/>
    <col min="1788" max="1788" width="9.25" style="26" customWidth="1"/>
    <col min="1789" max="1789" width="3.5" style="26" customWidth="1"/>
    <col min="1790" max="1791" width="12.625" style="26" customWidth="1"/>
    <col min="1792" max="1792" width="9" style="26"/>
    <col min="1793" max="1793" width="7.75" style="26" customWidth="1"/>
    <col min="1794" max="1794" width="13.125" style="26" customWidth="1"/>
    <col min="1795" max="1795" width="6.125" style="26" customWidth="1"/>
    <col min="1796" max="1796" width="9.75" style="26" customWidth="1"/>
    <col min="1797" max="1797" width="1.375" style="26" customWidth="1"/>
    <col min="1798" max="2037" width="9" style="26"/>
    <col min="2038" max="2038" width="1.375" style="26" customWidth="1"/>
    <col min="2039" max="2039" width="3.5" style="26" customWidth="1"/>
    <col min="2040" max="2040" width="22.125" style="26" customWidth="1"/>
    <col min="2041" max="2041" width="9.75" style="26" customWidth="1"/>
    <col min="2042" max="2042" width="7.375" style="26" customWidth="1"/>
    <col min="2043" max="2043" width="9" style="26"/>
    <col min="2044" max="2044" width="9.25" style="26" customWidth="1"/>
    <col min="2045" max="2045" width="3.5" style="26" customWidth="1"/>
    <col min="2046" max="2047" width="12.625" style="26" customWidth="1"/>
    <col min="2048" max="2048" width="9" style="26"/>
    <col min="2049" max="2049" width="7.75" style="26" customWidth="1"/>
    <col min="2050" max="2050" width="13.125" style="26" customWidth="1"/>
    <col min="2051" max="2051" width="6.125" style="26" customWidth="1"/>
    <col min="2052" max="2052" width="9.75" style="26" customWidth="1"/>
    <col min="2053" max="2053" width="1.375" style="26" customWidth="1"/>
    <col min="2054" max="2293" width="9" style="26"/>
    <col min="2294" max="2294" width="1.375" style="26" customWidth="1"/>
    <col min="2295" max="2295" width="3.5" style="26" customWidth="1"/>
    <col min="2296" max="2296" width="22.125" style="26" customWidth="1"/>
    <col min="2297" max="2297" width="9.75" style="26" customWidth="1"/>
    <col min="2298" max="2298" width="7.375" style="26" customWidth="1"/>
    <col min="2299" max="2299" width="9" style="26"/>
    <col min="2300" max="2300" width="9.25" style="26" customWidth="1"/>
    <col min="2301" max="2301" width="3.5" style="26" customWidth="1"/>
    <col min="2302" max="2303" width="12.625" style="26" customWidth="1"/>
    <col min="2304" max="2304" width="9" style="26"/>
    <col min="2305" max="2305" width="7.75" style="26" customWidth="1"/>
    <col min="2306" max="2306" width="13.125" style="26" customWidth="1"/>
    <col min="2307" max="2307" width="6.125" style="26" customWidth="1"/>
    <col min="2308" max="2308" width="9.75" style="26" customWidth="1"/>
    <col min="2309" max="2309" width="1.375" style="26" customWidth="1"/>
    <col min="2310" max="2549" width="9" style="26"/>
    <col min="2550" max="2550" width="1.375" style="26" customWidth="1"/>
    <col min="2551" max="2551" width="3.5" style="26" customWidth="1"/>
    <col min="2552" max="2552" width="22.125" style="26" customWidth="1"/>
    <col min="2553" max="2553" width="9.75" style="26" customWidth="1"/>
    <col min="2554" max="2554" width="7.375" style="26" customWidth="1"/>
    <col min="2555" max="2555" width="9" style="26"/>
    <col min="2556" max="2556" width="9.25" style="26" customWidth="1"/>
    <col min="2557" max="2557" width="3.5" style="26" customWidth="1"/>
    <col min="2558" max="2559" width="12.625" style="26" customWidth="1"/>
    <col min="2560" max="2560" width="9" style="26"/>
    <col min="2561" max="2561" width="7.75" style="26" customWidth="1"/>
    <col min="2562" max="2562" width="13.125" style="26" customWidth="1"/>
    <col min="2563" max="2563" width="6.125" style="26" customWidth="1"/>
    <col min="2564" max="2564" width="9.75" style="26" customWidth="1"/>
    <col min="2565" max="2565" width="1.375" style="26" customWidth="1"/>
    <col min="2566" max="2805" width="9" style="26"/>
    <col min="2806" max="2806" width="1.375" style="26" customWidth="1"/>
    <col min="2807" max="2807" width="3.5" style="26" customWidth="1"/>
    <col min="2808" max="2808" width="22.125" style="26" customWidth="1"/>
    <col min="2809" max="2809" width="9.75" style="26" customWidth="1"/>
    <col min="2810" max="2810" width="7.375" style="26" customWidth="1"/>
    <col min="2811" max="2811" width="9" style="26"/>
    <col min="2812" max="2812" width="9.25" style="26" customWidth="1"/>
    <col min="2813" max="2813" width="3.5" style="26" customWidth="1"/>
    <col min="2814" max="2815" width="12.625" style="26" customWidth="1"/>
    <col min="2816" max="2816" width="9" style="26"/>
    <col min="2817" max="2817" width="7.75" style="26" customWidth="1"/>
    <col min="2818" max="2818" width="13.125" style="26" customWidth="1"/>
    <col min="2819" max="2819" width="6.125" style="26" customWidth="1"/>
    <col min="2820" max="2820" width="9.75" style="26" customWidth="1"/>
    <col min="2821" max="2821" width="1.375" style="26" customWidth="1"/>
    <col min="2822" max="3061" width="9" style="26"/>
    <col min="3062" max="3062" width="1.375" style="26" customWidth="1"/>
    <col min="3063" max="3063" width="3.5" style="26" customWidth="1"/>
    <col min="3064" max="3064" width="22.125" style="26" customWidth="1"/>
    <col min="3065" max="3065" width="9.75" style="26" customWidth="1"/>
    <col min="3066" max="3066" width="7.375" style="26" customWidth="1"/>
    <col min="3067" max="3067" width="9" style="26"/>
    <col min="3068" max="3068" width="9.25" style="26" customWidth="1"/>
    <col min="3069" max="3069" width="3.5" style="26" customWidth="1"/>
    <col min="3070" max="3071" width="12.625" style="26" customWidth="1"/>
    <col min="3072" max="3072" width="9" style="26"/>
    <col min="3073" max="3073" width="7.75" style="26" customWidth="1"/>
    <col min="3074" max="3074" width="13.125" style="26" customWidth="1"/>
    <col min="3075" max="3075" width="6.125" style="26" customWidth="1"/>
    <col min="3076" max="3076" width="9.75" style="26" customWidth="1"/>
    <col min="3077" max="3077" width="1.375" style="26" customWidth="1"/>
    <col min="3078" max="3317" width="9" style="26"/>
    <col min="3318" max="3318" width="1.375" style="26" customWidth="1"/>
    <col min="3319" max="3319" width="3.5" style="26" customWidth="1"/>
    <col min="3320" max="3320" width="22.125" style="26" customWidth="1"/>
    <col min="3321" max="3321" width="9.75" style="26" customWidth="1"/>
    <col min="3322" max="3322" width="7.375" style="26" customWidth="1"/>
    <col min="3323" max="3323" width="9" style="26"/>
    <col min="3324" max="3324" width="9.25" style="26" customWidth="1"/>
    <col min="3325" max="3325" width="3.5" style="26" customWidth="1"/>
    <col min="3326" max="3327" width="12.625" style="26" customWidth="1"/>
    <col min="3328" max="3328" width="9" style="26"/>
    <col min="3329" max="3329" width="7.75" style="26" customWidth="1"/>
    <col min="3330" max="3330" width="13.125" style="26" customWidth="1"/>
    <col min="3331" max="3331" width="6.125" style="26" customWidth="1"/>
    <col min="3332" max="3332" width="9.75" style="26" customWidth="1"/>
    <col min="3333" max="3333" width="1.375" style="26" customWidth="1"/>
    <col min="3334" max="3573" width="9" style="26"/>
    <col min="3574" max="3574" width="1.375" style="26" customWidth="1"/>
    <col min="3575" max="3575" width="3.5" style="26" customWidth="1"/>
    <col min="3576" max="3576" width="22.125" style="26" customWidth="1"/>
    <col min="3577" max="3577" width="9.75" style="26" customWidth="1"/>
    <col min="3578" max="3578" width="7.375" style="26" customWidth="1"/>
    <col min="3579" max="3579" width="9" style="26"/>
    <col min="3580" max="3580" width="9.25" style="26" customWidth="1"/>
    <col min="3581" max="3581" width="3.5" style="26" customWidth="1"/>
    <col min="3582" max="3583" width="12.625" style="26" customWidth="1"/>
    <col min="3584" max="3584" width="9" style="26"/>
    <col min="3585" max="3585" width="7.75" style="26" customWidth="1"/>
    <col min="3586" max="3586" width="13.125" style="26" customWidth="1"/>
    <col min="3587" max="3587" width="6.125" style="26" customWidth="1"/>
    <col min="3588" max="3588" width="9.75" style="26" customWidth="1"/>
    <col min="3589" max="3589" width="1.375" style="26" customWidth="1"/>
    <col min="3590" max="3829" width="9" style="26"/>
    <col min="3830" max="3830" width="1.375" style="26" customWidth="1"/>
    <col min="3831" max="3831" width="3.5" style="26" customWidth="1"/>
    <col min="3832" max="3832" width="22.125" style="26" customWidth="1"/>
    <col min="3833" max="3833" width="9.75" style="26" customWidth="1"/>
    <col min="3834" max="3834" width="7.375" style="26" customWidth="1"/>
    <col min="3835" max="3835" width="9" style="26"/>
    <col min="3836" max="3836" width="9.25" style="26" customWidth="1"/>
    <col min="3837" max="3837" width="3.5" style="26" customWidth="1"/>
    <col min="3838" max="3839" width="12.625" style="26" customWidth="1"/>
    <col min="3840" max="3840" width="9" style="26"/>
    <col min="3841" max="3841" width="7.75" style="26" customWidth="1"/>
    <col min="3842" max="3842" width="13.125" style="26" customWidth="1"/>
    <col min="3843" max="3843" width="6.125" style="26" customWidth="1"/>
    <col min="3844" max="3844" width="9.75" style="26" customWidth="1"/>
    <col min="3845" max="3845" width="1.375" style="26" customWidth="1"/>
    <col min="3846" max="4085" width="9" style="26"/>
    <col min="4086" max="4086" width="1.375" style="26" customWidth="1"/>
    <col min="4087" max="4087" width="3.5" style="26" customWidth="1"/>
    <col min="4088" max="4088" width="22.125" style="26" customWidth="1"/>
    <col min="4089" max="4089" width="9.75" style="26" customWidth="1"/>
    <col min="4090" max="4090" width="7.375" style="26" customWidth="1"/>
    <col min="4091" max="4091" width="9" style="26"/>
    <col min="4092" max="4092" width="9.25" style="26" customWidth="1"/>
    <col min="4093" max="4093" width="3.5" style="26" customWidth="1"/>
    <col min="4094" max="4095" width="12.625" style="26" customWidth="1"/>
    <col min="4096" max="4096" width="9" style="26"/>
    <col min="4097" max="4097" width="7.75" style="26" customWidth="1"/>
    <col min="4098" max="4098" width="13.125" style="26" customWidth="1"/>
    <col min="4099" max="4099" width="6.125" style="26" customWidth="1"/>
    <col min="4100" max="4100" width="9.75" style="26" customWidth="1"/>
    <col min="4101" max="4101" width="1.375" style="26" customWidth="1"/>
    <col min="4102" max="4341" width="9" style="26"/>
    <col min="4342" max="4342" width="1.375" style="26" customWidth="1"/>
    <col min="4343" max="4343" width="3.5" style="26" customWidth="1"/>
    <col min="4344" max="4344" width="22.125" style="26" customWidth="1"/>
    <col min="4345" max="4345" width="9.75" style="26" customWidth="1"/>
    <col min="4346" max="4346" width="7.375" style="26" customWidth="1"/>
    <col min="4347" max="4347" width="9" style="26"/>
    <col min="4348" max="4348" width="9.25" style="26" customWidth="1"/>
    <col min="4349" max="4349" width="3.5" style="26" customWidth="1"/>
    <col min="4350" max="4351" width="12.625" style="26" customWidth="1"/>
    <col min="4352" max="4352" width="9" style="26"/>
    <col min="4353" max="4353" width="7.75" style="26" customWidth="1"/>
    <col min="4354" max="4354" width="13.125" style="26" customWidth="1"/>
    <col min="4355" max="4355" width="6.125" style="26" customWidth="1"/>
    <col min="4356" max="4356" width="9.75" style="26" customWidth="1"/>
    <col min="4357" max="4357" width="1.375" style="26" customWidth="1"/>
    <col min="4358" max="4597" width="9" style="26"/>
    <col min="4598" max="4598" width="1.375" style="26" customWidth="1"/>
    <col min="4599" max="4599" width="3.5" style="26" customWidth="1"/>
    <col min="4600" max="4600" width="22.125" style="26" customWidth="1"/>
    <col min="4601" max="4601" width="9.75" style="26" customWidth="1"/>
    <col min="4602" max="4602" width="7.375" style="26" customWidth="1"/>
    <col min="4603" max="4603" width="9" style="26"/>
    <col min="4604" max="4604" width="9.25" style="26" customWidth="1"/>
    <col min="4605" max="4605" width="3.5" style="26" customWidth="1"/>
    <col min="4606" max="4607" width="12.625" style="26" customWidth="1"/>
    <col min="4608" max="4608" width="9" style="26"/>
    <col min="4609" max="4609" width="7.75" style="26" customWidth="1"/>
    <col min="4610" max="4610" width="13.125" style="26" customWidth="1"/>
    <col min="4611" max="4611" width="6.125" style="26" customWidth="1"/>
    <col min="4612" max="4612" width="9.75" style="26" customWidth="1"/>
    <col min="4613" max="4613" width="1.375" style="26" customWidth="1"/>
    <col min="4614" max="4853" width="9" style="26"/>
    <col min="4854" max="4854" width="1.375" style="26" customWidth="1"/>
    <col min="4855" max="4855" width="3.5" style="26" customWidth="1"/>
    <col min="4856" max="4856" width="22.125" style="26" customWidth="1"/>
    <col min="4857" max="4857" width="9.75" style="26" customWidth="1"/>
    <col min="4858" max="4858" width="7.375" style="26" customWidth="1"/>
    <col min="4859" max="4859" width="9" style="26"/>
    <col min="4860" max="4860" width="9.25" style="26" customWidth="1"/>
    <col min="4861" max="4861" width="3.5" style="26" customWidth="1"/>
    <col min="4862" max="4863" width="12.625" style="26" customWidth="1"/>
    <col min="4864" max="4864" width="9" style="26"/>
    <col min="4865" max="4865" width="7.75" style="26" customWidth="1"/>
    <col min="4866" max="4866" width="13.125" style="26" customWidth="1"/>
    <col min="4867" max="4867" width="6.125" style="26" customWidth="1"/>
    <col min="4868" max="4868" width="9.75" style="26" customWidth="1"/>
    <col min="4869" max="4869" width="1.375" style="26" customWidth="1"/>
    <col min="4870" max="5109" width="9" style="26"/>
    <col min="5110" max="5110" width="1.375" style="26" customWidth="1"/>
    <col min="5111" max="5111" width="3.5" style="26" customWidth="1"/>
    <col min="5112" max="5112" width="22.125" style="26" customWidth="1"/>
    <col min="5113" max="5113" width="9.75" style="26" customWidth="1"/>
    <col min="5114" max="5114" width="7.375" style="26" customWidth="1"/>
    <col min="5115" max="5115" width="9" style="26"/>
    <col min="5116" max="5116" width="9.25" style="26" customWidth="1"/>
    <col min="5117" max="5117" width="3.5" style="26" customWidth="1"/>
    <col min="5118" max="5119" width="12.625" style="26" customWidth="1"/>
    <col min="5120" max="5120" width="9" style="26"/>
    <col min="5121" max="5121" width="7.75" style="26" customWidth="1"/>
    <col min="5122" max="5122" width="13.125" style="26" customWidth="1"/>
    <col min="5123" max="5123" width="6.125" style="26" customWidth="1"/>
    <col min="5124" max="5124" width="9.75" style="26" customWidth="1"/>
    <col min="5125" max="5125" width="1.375" style="26" customWidth="1"/>
    <col min="5126" max="5365" width="9" style="26"/>
    <col min="5366" max="5366" width="1.375" style="26" customWidth="1"/>
    <col min="5367" max="5367" width="3.5" style="26" customWidth="1"/>
    <col min="5368" max="5368" width="22.125" style="26" customWidth="1"/>
    <col min="5369" max="5369" width="9.75" style="26" customWidth="1"/>
    <col min="5370" max="5370" width="7.375" style="26" customWidth="1"/>
    <col min="5371" max="5371" width="9" style="26"/>
    <col min="5372" max="5372" width="9.25" style="26" customWidth="1"/>
    <col min="5373" max="5373" width="3.5" style="26" customWidth="1"/>
    <col min="5374" max="5375" width="12.625" style="26" customWidth="1"/>
    <col min="5376" max="5376" width="9" style="26"/>
    <col min="5377" max="5377" width="7.75" style="26" customWidth="1"/>
    <col min="5378" max="5378" width="13.125" style="26" customWidth="1"/>
    <col min="5379" max="5379" width="6.125" style="26" customWidth="1"/>
    <col min="5380" max="5380" width="9.75" style="26" customWidth="1"/>
    <col min="5381" max="5381" width="1.375" style="26" customWidth="1"/>
    <col min="5382" max="5621" width="9" style="26"/>
    <col min="5622" max="5622" width="1.375" style="26" customWidth="1"/>
    <col min="5623" max="5623" width="3.5" style="26" customWidth="1"/>
    <col min="5624" max="5624" width="22.125" style="26" customWidth="1"/>
    <col min="5625" max="5625" width="9.75" style="26" customWidth="1"/>
    <col min="5626" max="5626" width="7.375" style="26" customWidth="1"/>
    <col min="5627" max="5627" width="9" style="26"/>
    <col min="5628" max="5628" width="9.25" style="26" customWidth="1"/>
    <col min="5629" max="5629" width="3.5" style="26" customWidth="1"/>
    <col min="5630" max="5631" width="12.625" style="26" customWidth="1"/>
    <col min="5632" max="5632" width="9" style="26"/>
    <col min="5633" max="5633" width="7.75" style="26" customWidth="1"/>
    <col min="5634" max="5634" width="13.125" style="26" customWidth="1"/>
    <col min="5635" max="5635" width="6.125" style="26" customWidth="1"/>
    <col min="5636" max="5636" width="9.75" style="26" customWidth="1"/>
    <col min="5637" max="5637" width="1.375" style="26" customWidth="1"/>
    <col min="5638" max="5877" width="9" style="26"/>
    <col min="5878" max="5878" width="1.375" style="26" customWidth="1"/>
    <col min="5879" max="5879" width="3.5" style="26" customWidth="1"/>
    <col min="5880" max="5880" width="22.125" style="26" customWidth="1"/>
    <col min="5881" max="5881" width="9.75" style="26" customWidth="1"/>
    <col min="5882" max="5882" width="7.375" style="26" customWidth="1"/>
    <col min="5883" max="5883" width="9" style="26"/>
    <col min="5884" max="5884" width="9.25" style="26" customWidth="1"/>
    <col min="5885" max="5885" width="3.5" style="26" customWidth="1"/>
    <col min="5886" max="5887" width="12.625" style="26" customWidth="1"/>
    <col min="5888" max="5888" width="9" style="26"/>
    <col min="5889" max="5889" width="7.75" style="26" customWidth="1"/>
    <col min="5890" max="5890" width="13.125" style="26" customWidth="1"/>
    <col min="5891" max="5891" width="6.125" style="26" customWidth="1"/>
    <col min="5892" max="5892" width="9.75" style="26" customWidth="1"/>
    <col min="5893" max="5893" width="1.375" style="26" customWidth="1"/>
    <col min="5894" max="6133" width="9" style="26"/>
    <col min="6134" max="6134" width="1.375" style="26" customWidth="1"/>
    <col min="6135" max="6135" width="3.5" style="26" customWidth="1"/>
    <col min="6136" max="6136" width="22.125" style="26" customWidth="1"/>
    <col min="6137" max="6137" width="9.75" style="26" customWidth="1"/>
    <col min="6138" max="6138" width="7.375" style="26" customWidth="1"/>
    <col min="6139" max="6139" width="9" style="26"/>
    <col min="6140" max="6140" width="9.25" style="26" customWidth="1"/>
    <col min="6141" max="6141" width="3.5" style="26" customWidth="1"/>
    <col min="6142" max="6143" width="12.625" style="26" customWidth="1"/>
    <col min="6144" max="6144" width="9" style="26"/>
    <col min="6145" max="6145" width="7.75" style="26" customWidth="1"/>
    <col min="6146" max="6146" width="13.125" style="26" customWidth="1"/>
    <col min="6147" max="6147" width="6.125" style="26" customWidth="1"/>
    <col min="6148" max="6148" width="9.75" style="26" customWidth="1"/>
    <col min="6149" max="6149" width="1.375" style="26" customWidth="1"/>
    <col min="6150" max="6389" width="9" style="26"/>
    <col min="6390" max="6390" width="1.375" style="26" customWidth="1"/>
    <col min="6391" max="6391" width="3.5" style="26" customWidth="1"/>
    <col min="6392" max="6392" width="22.125" style="26" customWidth="1"/>
    <col min="6393" max="6393" width="9.75" style="26" customWidth="1"/>
    <col min="6394" max="6394" width="7.375" style="26" customWidth="1"/>
    <col min="6395" max="6395" width="9" style="26"/>
    <col min="6396" max="6396" width="9.25" style="26" customWidth="1"/>
    <col min="6397" max="6397" width="3.5" style="26" customWidth="1"/>
    <col min="6398" max="6399" width="12.625" style="26" customWidth="1"/>
    <col min="6400" max="6400" width="9" style="26"/>
    <col min="6401" max="6401" width="7.75" style="26" customWidth="1"/>
    <col min="6402" max="6402" width="13.125" style="26" customWidth="1"/>
    <col min="6403" max="6403" width="6.125" style="26" customWidth="1"/>
    <col min="6404" max="6404" width="9.75" style="26" customWidth="1"/>
    <col min="6405" max="6405" width="1.375" style="26" customWidth="1"/>
    <col min="6406" max="6645" width="9" style="26"/>
    <col min="6646" max="6646" width="1.375" style="26" customWidth="1"/>
    <col min="6647" max="6647" width="3.5" style="26" customWidth="1"/>
    <col min="6648" max="6648" width="22.125" style="26" customWidth="1"/>
    <col min="6649" max="6649" width="9.75" style="26" customWidth="1"/>
    <col min="6650" max="6650" width="7.375" style="26" customWidth="1"/>
    <col min="6651" max="6651" width="9" style="26"/>
    <col min="6652" max="6652" width="9.25" style="26" customWidth="1"/>
    <col min="6653" max="6653" width="3.5" style="26" customWidth="1"/>
    <col min="6654" max="6655" width="12.625" style="26" customWidth="1"/>
    <col min="6656" max="6656" width="9" style="26"/>
    <col min="6657" max="6657" width="7.75" style="26" customWidth="1"/>
    <col min="6658" max="6658" width="13.125" style="26" customWidth="1"/>
    <col min="6659" max="6659" width="6.125" style="26" customWidth="1"/>
    <col min="6660" max="6660" width="9.75" style="26" customWidth="1"/>
    <col min="6661" max="6661" width="1.375" style="26" customWidth="1"/>
    <col min="6662" max="6901" width="9" style="26"/>
    <col min="6902" max="6902" width="1.375" style="26" customWidth="1"/>
    <col min="6903" max="6903" width="3.5" style="26" customWidth="1"/>
    <col min="6904" max="6904" width="22.125" style="26" customWidth="1"/>
    <col min="6905" max="6905" width="9.75" style="26" customWidth="1"/>
    <col min="6906" max="6906" width="7.375" style="26" customWidth="1"/>
    <col min="6907" max="6907" width="9" style="26"/>
    <col min="6908" max="6908" width="9.25" style="26" customWidth="1"/>
    <col min="6909" max="6909" width="3.5" style="26" customWidth="1"/>
    <col min="6910" max="6911" width="12.625" style="26" customWidth="1"/>
    <col min="6912" max="6912" width="9" style="26"/>
    <col min="6913" max="6913" width="7.75" style="26" customWidth="1"/>
    <col min="6914" max="6914" width="13.125" style="26" customWidth="1"/>
    <col min="6915" max="6915" width="6.125" style="26" customWidth="1"/>
    <col min="6916" max="6916" width="9.75" style="26" customWidth="1"/>
    <col min="6917" max="6917" width="1.375" style="26" customWidth="1"/>
    <col min="6918" max="7157" width="9" style="26"/>
    <col min="7158" max="7158" width="1.375" style="26" customWidth="1"/>
    <col min="7159" max="7159" width="3.5" style="26" customWidth="1"/>
    <col min="7160" max="7160" width="22.125" style="26" customWidth="1"/>
    <col min="7161" max="7161" width="9.75" style="26" customWidth="1"/>
    <col min="7162" max="7162" width="7.375" style="26" customWidth="1"/>
    <col min="7163" max="7163" width="9" style="26"/>
    <col min="7164" max="7164" width="9.25" style="26" customWidth="1"/>
    <col min="7165" max="7165" width="3.5" style="26" customWidth="1"/>
    <col min="7166" max="7167" width="12.625" style="26" customWidth="1"/>
    <col min="7168" max="7168" width="9" style="26"/>
    <col min="7169" max="7169" width="7.75" style="26" customWidth="1"/>
    <col min="7170" max="7170" width="13.125" style="26" customWidth="1"/>
    <col min="7171" max="7171" width="6.125" style="26" customWidth="1"/>
    <col min="7172" max="7172" width="9.75" style="26" customWidth="1"/>
    <col min="7173" max="7173" width="1.375" style="26" customWidth="1"/>
    <col min="7174" max="7413" width="9" style="26"/>
    <col min="7414" max="7414" width="1.375" style="26" customWidth="1"/>
    <col min="7415" max="7415" width="3.5" style="26" customWidth="1"/>
    <col min="7416" max="7416" width="22.125" style="26" customWidth="1"/>
    <col min="7417" max="7417" width="9.75" style="26" customWidth="1"/>
    <col min="7418" max="7418" width="7.375" style="26" customWidth="1"/>
    <col min="7419" max="7419" width="9" style="26"/>
    <col min="7420" max="7420" width="9.25" style="26" customWidth="1"/>
    <col min="7421" max="7421" width="3.5" style="26" customWidth="1"/>
    <col min="7422" max="7423" width="12.625" style="26" customWidth="1"/>
    <col min="7424" max="7424" width="9" style="26"/>
    <col min="7425" max="7425" width="7.75" style="26" customWidth="1"/>
    <col min="7426" max="7426" width="13.125" style="26" customWidth="1"/>
    <col min="7427" max="7427" width="6.125" style="26" customWidth="1"/>
    <col min="7428" max="7428" width="9.75" style="26" customWidth="1"/>
    <col min="7429" max="7429" width="1.375" style="26" customWidth="1"/>
    <col min="7430" max="7669" width="9" style="26"/>
    <col min="7670" max="7670" width="1.375" style="26" customWidth="1"/>
    <col min="7671" max="7671" width="3.5" style="26" customWidth="1"/>
    <col min="7672" max="7672" width="22.125" style="26" customWidth="1"/>
    <col min="7673" max="7673" width="9.75" style="26" customWidth="1"/>
    <col min="7674" max="7674" width="7.375" style="26" customWidth="1"/>
    <col min="7675" max="7675" width="9" style="26"/>
    <col min="7676" max="7676" width="9.25" style="26" customWidth="1"/>
    <col min="7677" max="7677" width="3.5" style="26" customWidth="1"/>
    <col min="7678" max="7679" width="12.625" style="26" customWidth="1"/>
    <col min="7680" max="7680" width="9" style="26"/>
    <col min="7681" max="7681" width="7.75" style="26" customWidth="1"/>
    <col min="7682" max="7682" width="13.125" style="26" customWidth="1"/>
    <col min="7683" max="7683" width="6.125" style="26" customWidth="1"/>
    <col min="7684" max="7684" width="9.75" style="26" customWidth="1"/>
    <col min="7685" max="7685" width="1.375" style="26" customWidth="1"/>
    <col min="7686" max="7925" width="9" style="26"/>
    <col min="7926" max="7926" width="1.375" style="26" customWidth="1"/>
    <col min="7927" max="7927" width="3.5" style="26" customWidth="1"/>
    <col min="7928" max="7928" width="22.125" style="26" customWidth="1"/>
    <col min="7929" max="7929" width="9.75" style="26" customWidth="1"/>
    <col min="7930" max="7930" width="7.375" style="26" customWidth="1"/>
    <col min="7931" max="7931" width="9" style="26"/>
    <col min="7932" max="7932" width="9.25" style="26" customWidth="1"/>
    <col min="7933" max="7933" width="3.5" style="26" customWidth="1"/>
    <col min="7934" max="7935" width="12.625" style="26" customWidth="1"/>
    <col min="7936" max="7936" width="9" style="26"/>
    <col min="7937" max="7937" width="7.75" style="26" customWidth="1"/>
    <col min="7938" max="7938" width="13.125" style="26" customWidth="1"/>
    <col min="7939" max="7939" width="6.125" style="26" customWidth="1"/>
    <col min="7940" max="7940" width="9.75" style="26" customWidth="1"/>
    <col min="7941" max="7941" width="1.375" style="26" customWidth="1"/>
    <col min="7942" max="8181" width="9" style="26"/>
    <col min="8182" max="8182" width="1.375" style="26" customWidth="1"/>
    <col min="8183" max="8183" width="3.5" style="26" customWidth="1"/>
    <col min="8184" max="8184" width="22.125" style="26" customWidth="1"/>
    <col min="8185" max="8185" width="9.75" style="26" customWidth="1"/>
    <col min="8186" max="8186" width="7.375" style="26" customWidth="1"/>
    <col min="8187" max="8187" width="9" style="26"/>
    <col min="8188" max="8188" width="9.25" style="26" customWidth="1"/>
    <col min="8189" max="8189" width="3.5" style="26" customWidth="1"/>
    <col min="8190" max="8191" width="12.625" style="26" customWidth="1"/>
    <col min="8192" max="8192" width="9" style="26"/>
    <col min="8193" max="8193" width="7.75" style="26" customWidth="1"/>
    <col min="8194" max="8194" width="13.125" style="26" customWidth="1"/>
    <col min="8195" max="8195" width="6.125" style="26" customWidth="1"/>
    <col min="8196" max="8196" width="9.75" style="26" customWidth="1"/>
    <col min="8197" max="8197" width="1.375" style="26" customWidth="1"/>
    <col min="8198" max="8437" width="9" style="26"/>
    <col min="8438" max="8438" width="1.375" style="26" customWidth="1"/>
    <col min="8439" max="8439" width="3.5" style="26" customWidth="1"/>
    <col min="8440" max="8440" width="22.125" style="26" customWidth="1"/>
    <col min="8441" max="8441" width="9.75" style="26" customWidth="1"/>
    <col min="8442" max="8442" width="7.375" style="26" customWidth="1"/>
    <col min="8443" max="8443" width="9" style="26"/>
    <col min="8444" max="8444" width="9.25" style="26" customWidth="1"/>
    <col min="8445" max="8445" width="3.5" style="26" customWidth="1"/>
    <col min="8446" max="8447" width="12.625" style="26" customWidth="1"/>
    <col min="8448" max="8448" width="9" style="26"/>
    <col min="8449" max="8449" width="7.75" style="26" customWidth="1"/>
    <col min="8450" max="8450" width="13.125" style="26" customWidth="1"/>
    <col min="8451" max="8451" width="6.125" style="26" customWidth="1"/>
    <col min="8452" max="8452" width="9.75" style="26" customWidth="1"/>
    <col min="8453" max="8453" width="1.375" style="26" customWidth="1"/>
    <col min="8454" max="8693" width="9" style="26"/>
    <col min="8694" max="8694" width="1.375" style="26" customWidth="1"/>
    <col min="8695" max="8695" width="3.5" style="26" customWidth="1"/>
    <col min="8696" max="8696" width="22.125" style="26" customWidth="1"/>
    <col min="8697" max="8697" width="9.75" style="26" customWidth="1"/>
    <col min="8698" max="8698" width="7.375" style="26" customWidth="1"/>
    <col min="8699" max="8699" width="9" style="26"/>
    <col min="8700" max="8700" width="9.25" style="26" customWidth="1"/>
    <col min="8701" max="8701" width="3.5" style="26" customWidth="1"/>
    <col min="8702" max="8703" width="12.625" style="26" customWidth="1"/>
    <col min="8704" max="8704" width="9" style="26"/>
    <col min="8705" max="8705" width="7.75" style="26" customWidth="1"/>
    <col min="8706" max="8706" width="13.125" style="26" customWidth="1"/>
    <col min="8707" max="8707" width="6.125" style="26" customWidth="1"/>
    <col min="8708" max="8708" width="9.75" style="26" customWidth="1"/>
    <col min="8709" max="8709" width="1.375" style="26" customWidth="1"/>
    <col min="8710" max="8949" width="9" style="26"/>
    <col min="8950" max="8950" width="1.375" style="26" customWidth="1"/>
    <col min="8951" max="8951" width="3.5" style="26" customWidth="1"/>
    <col min="8952" max="8952" width="22.125" style="26" customWidth="1"/>
    <col min="8953" max="8953" width="9.75" style="26" customWidth="1"/>
    <col min="8954" max="8954" width="7.375" style="26" customWidth="1"/>
    <col min="8955" max="8955" width="9" style="26"/>
    <col min="8956" max="8956" width="9.25" style="26" customWidth="1"/>
    <col min="8957" max="8957" width="3.5" style="26" customWidth="1"/>
    <col min="8958" max="8959" width="12.625" style="26" customWidth="1"/>
    <col min="8960" max="8960" width="9" style="26"/>
    <col min="8961" max="8961" width="7.75" style="26" customWidth="1"/>
    <col min="8962" max="8962" width="13.125" style="26" customWidth="1"/>
    <col min="8963" max="8963" width="6.125" style="26" customWidth="1"/>
    <col min="8964" max="8964" width="9.75" style="26" customWidth="1"/>
    <col min="8965" max="8965" width="1.375" style="26" customWidth="1"/>
    <col min="8966" max="9205" width="9" style="26"/>
    <col min="9206" max="9206" width="1.375" style="26" customWidth="1"/>
    <col min="9207" max="9207" width="3.5" style="26" customWidth="1"/>
    <col min="9208" max="9208" width="22.125" style="26" customWidth="1"/>
    <col min="9209" max="9209" width="9.75" style="26" customWidth="1"/>
    <col min="9210" max="9210" width="7.375" style="26" customWidth="1"/>
    <col min="9211" max="9211" width="9" style="26"/>
    <col min="9212" max="9212" width="9.25" style="26" customWidth="1"/>
    <col min="9213" max="9213" width="3.5" style="26" customWidth="1"/>
    <col min="9214" max="9215" width="12.625" style="26" customWidth="1"/>
    <col min="9216" max="9216" width="9" style="26"/>
    <col min="9217" max="9217" width="7.75" style="26" customWidth="1"/>
    <col min="9218" max="9218" width="13.125" style="26" customWidth="1"/>
    <col min="9219" max="9219" width="6.125" style="26" customWidth="1"/>
    <col min="9220" max="9220" width="9.75" style="26" customWidth="1"/>
    <col min="9221" max="9221" width="1.375" style="26" customWidth="1"/>
    <col min="9222" max="9461" width="9" style="26"/>
    <col min="9462" max="9462" width="1.375" style="26" customWidth="1"/>
    <col min="9463" max="9463" width="3.5" style="26" customWidth="1"/>
    <col min="9464" max="9464" width="22.125" style="26" customWidth="1"/>
    <col min="9465" max="9465" width="9.75" style="26" customWidth="1"/>
    <col min="9466" max="9466" width="7.375" style="26" customWidth="1"/>
    <col min="9467" max="9467" width="9" style="26"/>
    <col min="9468" max="9468" width="9.25" style="26" customWidth="1"/>
    <col min="9469" max="9469" width="3.5" style="26" customWidth="1"/>
    <col min="9470" max="9471" width="12.625" style="26" customWidth="1"/>
    <col min="9472" max="9472" width="9" style="26"/>
    <col min="9473" max="9473" width="7.75" style="26" customWidth="1"/>
    <col min="9474" max="9474" width="13.125" style="26" customWidth="1"/>
    <col min="9475" max="9475" width="6.125" style="26" customWidth="1"/>
    <col min="9476" max="9476" width="9.75" style="26" customWidth="1"/>
    <col min="9477" max="9477" width="1.375" style="26" customWidth="1"/>
    <col min="9478" max="9717" width="9" style="26"/>
    <col min="9718" max="9718" width="1.375" style="26" customWidth="1"/>
    <col min="9719" max="9719" width="3.5" style="26" customWidth="1"/>
    <col min="9720" max="9720" width="22.125" style="26" customWidth="1"/>
    <col min="9721" max="9721" width="9.75" style="26" customWidth="1"/>
    <col min="9722" max="9722" width="7.375" style="26" customWidth="1"/>
    <col min="9723" max="9723" width="9" style="26"/>
    <col min="9724" max="9724" width="9.25" style="26" customWidth="1"/>
    <col min="9725" max="9725" width="3.5" style="26" customWidth="1"/>
    <col min="9726" max="9727" width="12.625" style="26" customWidth="1"/>
    <col min="9728" max="9728" width="9" style="26"/>
    <col min="9729" max="9729" width="7.75" style="26" customWidth="1"/>
    <col min="9730" max="9730" width="13.125" style="26" customWidth="1"/>
    <col min="9731" max="9731" width="6.125" style="26" customWidth="1"/>
    <col min="9732" max="9732" width="9.75" style="26" customWidth="1"/>
    <col min="9733" max="9733" width="1.375" style="26" customWidth="1"/>
    <col min="9734" max="9973" width="9" style="26"/>
    <col min="9974" max="9974" width="1.375" style="26" customWidth="1"/>
    <col min="9975" max="9975" width="3.5" style="26" customWidth="1"/>
    <col min="9976" max="9976" width="22.125" style="26" customWidth="1"/>
    <col min="9977" max="9977" width="9.75" style="26" customWidth="1"/>
    <col min="9978" max="9978" width="7.375" style="26" customWidth="1"/>
    <col min="9979" max="9979" width="9" style="26"/>
    <col min="9980" max="9980" width="9.25" style="26" customWidth="1"/>
    <col min="9981" max="9981" width="3.5" style="26" customWidth="1"/>
    <col min="9982" max="9983" width="12.625" style="26" customWidth="1"/>
    <col min="9984" max="9984" width="9" style="26"/>
    <col min="9985" max="9985" width="7.75" style="26" customWidth="1"/>
    <col min="9986" max="9986" width="13.125" style="26" customWidth="1"/>
    <col min="9987" max="9987" width="6.125" style="26" customWidth="1"/>
    <col min="9988" max="9988" width="9.75" style="26" customWidth="1"/>
    <col min="9989" max="9989" width="1.375" style="26" customWidth="1"/>
    <col min="9990" max="10229" width="9" style="26"/>
    <col min="10230" max="10230" width="1.375" style="26" customWidth="1"/>
    <col min="10231" max="10231" width="3.5" style="26" customWidth="1"/>
    <col min="10232" max="10232" width="22.125" style="26" customWidth="1"/>
    <col min="10233" max="10233" width="9.75" style="26" customWidth="1"/>
    <col min="10234" max="10234" width="7.375" style="26" customWidth="1"/>
    <col min="10235" max="10235" width="9" style="26"/>
    <col min="10236" max="10236" width="9.25" style="26" customWidth="1"/>
    <col min="10237" max="10237" width="3.5" style="26" customWidth="1"/>
    <col min="10238" max="10239" width="12.625" style="26" customWidth="1"/>
    <col min="10240" max="10240" width="9" style="26"/>
    <col min="10241" max="10241" width="7.75" style="26" customWidth="1"/>
    <col min="10242" max="10242" width="13.125" style="26" customWidth="1"/>
    <col min="10243" max="10243" width="6.125" style="26" customWidth="1"/>
    <col min="10244" max="10244" width="9.75" style="26" customWidth="1"/>
    <col min="10245" max="10245" width="1.375" style="26" customWidth="1"/>
    <col min="10246" max="10485" width="9" style="26"/>
    <col min="10486" max="10486" width="1.375" style="26" customWidth="1"/>
    <col min="10487" max="10487" width="3.5" style="26" customWidth="1"/>
    <col min="10488" max="10488" width="22.125" style="26" customWidth="1"/>
    <col min="10489" max="10489" width="9.75" style="26" customWidth="1"/>
    <col min="10490" max="10490" width="7.375" style="26" customWidth="1"/>
    <col min="10491" max="10491" width="9" style="26"/>
    <col min="10492" max="10492" width="9.25" style="26" customWidth="1"/>
    <col min="10493" max="10493" width="3.5" style="26" customWidth="1"/>
    <col min="10494" max="10495" width="12.625" style="26" customWidth="1"/>
    <col min="10496" max="10496" width="9" style="26"/>
    <col min="10497" max="10497" width="7.75" style="26" customWidth="1"/>
    <col min="10498" max="10498" width="13.125" style="26" customWidth="1"/>
    <col min="10499" max="10499" width="6.125" style="26" customWidth="1"/>
    <col min="10500" max="10500" width="9.75" style="26" customWidth="1"/>
    <col min="10501" max="10501" width="1.375" style="26" customWidth="1"/>
    <col min="10502" max="10741" width="9" style="26"/>
    <col min="10742" max="10742" width="1.375" style="26" customWidth="1"/>
    <col min="10743" max="10743" width="3.5" style="26" customWidth="1"/>
    <col min="10744" max="10744" width="22.125" style="26" customWidth="1"/>
    <col min="10745" max="10745" width="9.75" style="26" customWidth="1"/>
    <col min="10746" max="10746" width="7.375" style="26" customWidth="1"/>
    <col min="10747" max="10747" width="9" style="26"/>
    <col min="10748" max="10748" width="9.25" style="26" customWidth="1"/>
    <col min="10749" max="10749" width="3.5" style="26" customWidth="1"/>
    <col min="10750" max="10751" width="12.625" style="26" customWidth="1"/>
    <col min="10752" max="10752" width="9" style="26"/>
    <col min="10753" max="10753" width="7.75" style="26" customWidth="1"/>
    <col min="10754" max="10754" width="13.125" style="26" customWidth="1"/>
    <col min="10755" max="10755" width="6.125" style="26" customWidth="1"/>
    <col min="10756" max="10756" width="9.75" style="26" customWidth="1"/>
    <col min="10757" max="10757" width="1.375" style="26" customWidth="1"/>
    <col min="10758" max="10997" width="9" style="26"/>
    <col min="10998" max="10998" width="1.375" style="26" customWidth="1"/>
    <col min="10999" max="10999" width="3.5" style="26" customWidth="1"/>
    <col min="11000" max="11000" width="22.125" style="26" customWidth="1"/>
    <col min="11001" max="11001" width="9.75" style="26" customWidth="1"/>
    <col min="11002" max="11002" width="7.375" style="26" customWidth="1"/>
    <col min="11003" max="11003" width="9" style="26"/>
    <col min="11004" max="11004" width="9.25" style="26" customWidth="1"/>
    <col min="11005" max="11005" width="3.5" style="26" customWidth="1"/>
    <col min="11006" max="11007" width="12.625" style="26" customWidth="1"/>
    <col min="11008" max="11008" width="9" style="26"/>
    <col min="11009" max="11009" width="7.75" style="26" customWidth="1"/>
    <col min="11010" max="11010" width="13.125" style="26" customWidth="1"/>
    <col min="11011" max="11011" width="6.125" style="26" customWidth="1"/>
    <col min="11012" max="11012" width="9.75" style="26" customWidth="1"/>
    <col min="11013" max="11013" width="1.375" style="26" customWidth="1"/>
    <col min="11014" max="11253" width="9" style="26"/>
    <col min="11254" max="11254" width="1.375" style="26" customWidth="1"/>
    <col min="11255" max="11255" width="3.5" style="26" customWidth="1"/>
    <col min="11256" max="11256" width="22.125" style="26" customWidth="1"/>
    <col min="11257" max="11257" width="9.75" style="26" customWidth="1"/>
    <col min="11258" max="11258" width="7.375" style="26" customWidth="1"/>
    <col min="11259" max="11259" width="9" style="26"/>
    <col min="11260" max="11260" width="9.25" style="26" customWidth="1"/>
    <col min="11261" max="11261" width="3.5" style="26" customWidth="1"/>
    <col min="11262" max="11263" width="12.625" style="26" customWidth="1"/>
    <col min="11264" max="11264" width="9" style="26"/>
    <col min="11265" max="11265" width="7.75" style="26" customWidth="1"/>
    <col min="11266" max="11266" width="13.125" style="26" customWidth="1"/>
    <col min="11267" max="11267" width="6.125" style="26" customWidth="1"/>
    <col min="11268" max="11268" width="9.75" style="26" customWidth="1"/>
    <col min="11269" max="11269" width="1.375" style="26" customWidth="1"/>
    <col min="11270" max="11509" width="9" style="26"/>
    <col min="11510" max="11510" width="1.375" style="26" customWidth="1"/>
    <col min="11511" max="11511" width="3.5" style="26" customWidth="1"/>
    <col min="11512" max="11512" width="22.125" style="26" customWidth="1"/>
    <col min="11513" max="11513" width="9.75" style="26" customWidth="1"/>
    <col min="11514" max="11514" width="7.375" style="26" customWidth="1"/>
    <col min="11515" max="11515" width="9" style="26"/>
    <col min="11516" max="11516" width="9.25" style="26" customWidth="1"/>
    <col min="11517" max="11517" width="3.5" style="26" customWidth="1"/>
    <col min="11518" max="11519" width="12.625" style="26" customWidth="1"/>
    <col min="11520" max="11520" width="9" style="26"/>
    <col min="11521" max="11521" width="7.75" style="26" customWidth="1"/>
    <col min="11522" max="11522" width="13.125" style="26" customWidth="1"/>
    <col min="11523" max="11523" width="6.125" style="26" customWidth="1"/>
    <col min="11524" max="11524" width="9.75" style="26" customWidth="1"/>
    <col min="11525" max="11525" width="1.375" style="26" customWidth="1"/>
    <col min="11526" max="11765" width="9" style="26"/>
    <col min="11766" max="11766" width="1.375" style="26" customWidth="1"/>
    <col min="11767" max="11767" width="3.5" style="26" customWidth="1"/>
    <col min="11768" max="11768" width="22.125" style="26" customWidth="1"/>
    <col min="11769" max="11769" width="9.75" style="26" customWidth="1"/>
    <col min="11770" max="11770" width="7.375" style="26" customWidth="1"/>
    <col min="11771" max="11771" width="9" style="26"/>
    <col min="11772" max="11772" width="9.25" style="26" customWidth="1"/>
    <col min="11773" max="11773" width="3.5" style="26" customWidth="1"/>
    <col min="11774" max="11775" width="12.625" style="26" customWidth="1"/>
    <col min="11776" max="11776" width="9" style="26"/>
    <col min="11777" max="11777" width="7.75" style="26" customWidth="1"/>
    <col min="11778" max="11778" width="13.125" style="26" customWidth="1"/>
    <col min="11779" max="11779" width="6.125" style="26" customWidth="1"/>
    <col min="11780" max="11780" width="9.75" style="26" customWidth="1"/>
    <col min="11781" max="11781" width="1.375" style="26" customWidth="1"/>
    <col min="11782" max="12021" width="9" style="26"/>
    <col min="12022" max="12022" width="1.375" style="26" customWidth="1"/>
    <col min="12023" max="12023" width="3.5" style="26" customWidth="1"/>
    <col min="12024" max="12024" width="22.125" style="26" customWidth="1"/>
    <col min="12025" max="12025" width="9.75" style="26" customWidth="1"/>
    <col min="12026" max="12026" width="7.375" style="26" customWidth="1"/>
    <col min="12027" max="12027" width="9" style="26"/>
    <col min="12028" max="12028" width="9.25" style="26" customWidth="1"/>
    <col min="12029" max="12029" width="3.5" style="26" customWidth="1"/>
    <col min="12030" max="12031" width="12.625" style="26" customWidth="1"/>
    <col min="12032" max="12032" width="9" style="26"/>
    <col min="12033" max="12033" width="7.75" style="26" customWidth="1"/>
    <col min="12034" max="12034" width="13.125" style="26" customWidth="1"/>
    <col min="12035" max="12035" width="6.125" style="26" customWidth="1"/>
    <col min="12036" max="12036" width="9.75" style="26" customWidth="1"/>
    <col min="12037" max="12037" width="1.375" style="26" customWidth="1"/>
    <col min="12038" max="12277" width="9" style="26"/>
    <col min="12278" max="12278" width="1.375" style="26" customWidth="1"/>
    <col min="12279" max="12279" width="3.5" style="26" customWidth="1"/>
    <col min="12280" max="12280" width="22.125" style="26" customWidth="1"/>
    <col min="12281" max="12281" width="9.75" style="26" customWidth="1"/>
    <col min="12282" max="12282" width="7.375" style="26" customWidth="1"/>
    <col min="12283" max="12283" width="9" style="26"/>
    <col min="12284" max="12284" width="9.25" style="26" customWidth="1"/>
    <col min="12285" max="12285" width="3.5" style="26" customWidth="1"/>
    <col min="12286" max="12287" width="12.625" style="26" customWidth="1"/>
    <col min="12288" max="12288" width="9" style="26"/>
    <col min="12289" max="12289" width="7.75" style="26" customWidth="1"/>
    <col min="12290" max="12290" width="13.125" style="26" customWidth="1"/>
    <col min="12291" max="12291" width="6.125" style="26" customWidth="1"/>
    <col min="12292" max="12292" width="9.75" style="26" customWidth="1"/>
    <col min="12293" max="12293" width="1.375" style="26" customWidth="1"/>
    <col min="12294" max="12533" width="9" style="26"/>
    <col min="12534" max="12534" width="1.375" style="26" customWidth="1"/>
    <col min="12535" max="12535" width="3.5" style="26" customWidth="1"/>
    <col min="12536" max="12536" width="22.125" style="26" customWidth="1"/>
    <col min="12537" max="12537" width="9.75" style="26" customWidth="1"/>
    <col min="12538" max="12538" width="7.375" style="26" customWidth="1"/>
    <col min="12539" max="12539" width="9" style="26"/>
    <col min="12540" max="12540" width="9.25" style="26" customWidth="1"/>
    <col min="12541" max="12541" width="3.5" style="26" customWidth="1"/>
    <col min="12542" max="12543" width="12.625" style="26" customWidth="1"/>
    <col min="12544" max="12544" width="9" style="26"/>
    <col min="12545" max="12545" width="7.75" style="26" customWidth="1"/>
    <col min="12546" max="12546" width="13.125" style="26" customWidth="1"/>
    <col min="12547" max="12547" width="6.125" style="26" customWidth="1"/>
    <col min="12548" max="12548" width="9.75" style="26" customWidth="1"/>
    <col min="12549" max="12549" width="1.375" style="26" customWidth="1"/>
    <col min="12550" max="12789" width="9" style="26"/>
    <col min="12790" max="12790" width="1.375" style="26" customWidth="1"/>
    <col min="12791" max="12791" width="3.5" style="26" customWidth="1"/>
    <col min="12792" max="12792" width="22.125" style="26" customWidth="1"/>
    <col min="12793" max="12793" width="9.75" style="26" customWidth="1"/>
    <col min="12794" max="12794" width="7.375" style="26" customWidth="1"/>
    <col min="12795" max="12795" width="9" style="26"/>
    <col min="12796" max="12796" width="9.25" style="26" customWidth="1"/>
    <col min="12797" max="12797" width="3.5" style="26" customWidth="1"/>
    <col min="12798" max="12799" width="12.625" style="26" customWidth="1"/>
    <col min="12800" max="12800" width="9" style="26"/>
    <col min="12801" max="12801" width="7.75" style="26" customWidth="1"/>
    <col min="12802" max="12802" width="13.125" style="26" customWidth="1"/>
    <col min="12803" max="12803" width="6.125" style="26" customWidth="1"/>
    <col min="12804" max="12804" width="9.75" style="26" customWidth="1"/>
    <col min="12805" max="12805" width="1.375" style="26" customWidth="1"/>
    <col min="12806" max="13045" width="9" style="26"/>
    <col min="13046" max="13046" width="1.375" style="26" customWidth="1"/>
    <col min="13047" max="13047" width="3.5" style="26" customWidth="1"/>
    <col min="13048" max="13048" width="22.125" style="26" customWidth="1"/>
    <col min="13049" max="13049" width="9.75" style="26" customWidth="1"/>
    <col min="13050" max="13050" width="7.375" style="26" customWidth="1"/>
    <col min="13051" max="13051" width="9" style="26"/>
    <col min="13052" max="13052" width="9.25" style="26" customWidth="1"/>
    <col min="13053" max="13053" width="3.5" style="26" customWidth="1"/>
    <col min="13054" max="13055" width="12.625" style="26" customWidth="1"/>
    <col min="13056" max="13056" width="9" style="26"/>
    <col min="13057" max="13057" width="7.75" style="26" customWidth="1"/>
    <col min="13058" max="13058" width="13.125" style="26" customWidth="1"/>
    <col min="13059" max="13059" width="6.125" style="26" customWidth="1"/>
    <col min="13060" max="13060" width="9.75" style="26" customWidth="1"/>
    <col min="13061" max="13061" width="1.375" style="26" customWidth="1"/>
    <col min="13062" max="13301" width="9" style="26"/>
    <col min="13302" max="13302" width="1.375" style="26" customWidth="1"/>
    <col min="13303" max="13303" width="3.5" style="26" customWidth="1"/>
    <col min="13304" max="13304" width="22.125" style="26" customWidth="1"/>
    <col min="13305" max="13305" width="9.75" style="26" customWidth="1"/>
    <col min="13306" max="13306" width="7.375" style="26" customWidth="1"/>
    <col min="13307" max="13307" width="9" style="26"/>
    <col min="13308" max="13308" width="9.25" style="26" customWidth="1"/>
    <col min="13309" max="13309" width="3.5" style="26" customWidth="1"/>
    <col min="13310" max="13311" width="12.625" style="26" customWidth="1"/>
    <col min="13312" max="13312" width="9" style="26"/>
    <col min="13313" max="13313" width="7.75" style="26" customWidth="1"/>
    <col min="13314" max="13314" width="13.125" style="26" customWidth="1"/>
    <col min="13315" max="13315" width="6.125" style="26" customWidth="1"/>
    <col min="13316" max="13316" width="9.75" style="26" customWidth="1"/>
    <col min="13317" max="13317" width="1.375" style="26" customWidth="1"/>
    <col min="13318" max="13557" width="9" style="26"/>
    <col min="13558" max="13558" width="1.375" style="26" customWidth="1"/>
    <col min="13559" max="13559" width="3.5" style="26" customWidth="1"/>
    <col min="13560" max="13560" width="22.125" style="26" customWidth="1"/>
    <col min="13561" max="13561" width="9.75" style="26" customWidth="1"/>
    <col min="13562" max="13562" width="7.375" style="26" customWidth="1"/>
    <col min="13563" max="13563" width="9" style="26"/>
    <col min="13564" max="13564" width="9.25" style="26" customWidth="1"/>
    <col min="13565" max="13565" width="3.5" style="26" customWidth="1"/>
    <col min="13566" max="13567" width="12.625" style="26" customWidth="1"/>
    <col min="13568" max="13568" width="9" style="26"/>
    <col min="13569" max="13569" width="7.75" style="26" customWidth="1"/>
    <col min="13570" max="13570" width="13.125" style="26" customWidth="1"/>
    <col min="13571" max="13571" width="6.125" style="26" customWidth="1"/>
    <col min="13572" max="13572" width="9.75" style="26" customWidth="1"/>
    <col min="13573" max="13573" width="1.375" style="26" customWidth="1"/>
    <col min="13574" max="13813" width="9" style="26"/>
    <col min="13814" max="13814" width="1.375" style="26" customWidth="1"/>
    <col min="13815" max="13815" width="3.5" style="26" customWidth="1"/>
    <col min="13816" max="13816" width="22.125" style="26" customWidth="1"/>
    <col min="13817" max="13817" width="9.75" style="26" customWidth="1"/>
    <col min="13818" max="13818" width="7.375" style="26" customWidth="1"/>
    <col min="13819" max="13819" width="9" style="26"/>
    <col min="13820" max="13820" width="9.25" style="26" customWidth="1"/>
    <col min="13821" max="13821" width="3.5" style="26" customWidth="1"/>
    <col min="13822" max="13823" width="12.625" style="26" customWidth="1"/>
    <col min="13824" max="13824" width="9" style="26"/>
    <col min="13825" max="13825" width="7.75" style="26" customWidth="1"/>
    <col min="13826" max="13826" width="13.125" style="26" customWidth="1"/>
    <col min="13827" max="13827" width="6.125" style="26" customWidth="1"/>
    <col min="13828" max="13828" width="9.75" style="26" customWidth="1"/>
    <col min="13829" max="13829" width="1.375" style="26" customWidth="1"/>
    <col min="13830" max="14069" width="9" style="26"/>
    <col min="14070" max="14070" width="1.375" style="26" customWidth="1"/>
    <col min="14071" max="14071" width="3.5" style="26" customWidth="1"/>
    <col min="14072" max="14072" width="22.125" style="26" customWidth="1"/>
    <col min="14073" max="14073" width="9.75" style="26" customWidth="1"/>
    <col min="14074" max="14074" width="7.375" style="26" customWidth="1"/>
    <col min="14075" max="14075" width="9" style="26"/>
    <col min="14076" max="14076" width="9.25" style="26" customWidth="1"/>
    <col min="14077" max="14077" width="3.5" style="26" customWidth="1"/>
    <col min="14078" max="14079" width="12.625" style="26" customWidth="1"/>
    <col min="14080" max="14080" width="9" style="26"/>
    <col min="14081" max="14081" width="7.75" style="26" customWidth="1"/>
    <col min="14082" max="14082" width="13.125" style="26" customWidth="1"/>
    <col min="14083" max="14083" width="6.125" style="26" customWidth="1"/>
    <col min="14084" max="14084" width="9.75" style="26" customWidth="1"/>
    <col min="14085" max="14085" width="1.375" style="26" customWidth="1"/>
    <col min="14086" max="14325" width="9" style="26"/>
    <col min="14326" max="14326" width="1.375" style="26" customWidth="1"/>
    <col min="14327" max="14327" width="3.5" style="26" customWidth="1"/>
    <col min="14328" max="14328" width="22.125" style="26" customWidth="1"/>
    <col min="14329" max="14329" width="9.75" style="26" customWidth="1"/>
    <col min="14330" max="14330" width="7.375" style="26" customWidth="1"/>
    <col min="14331" max="14331" width="9" style="26"/>
    <col min="14332" max="14332" width="9.25" style="26" customWidth="1"/>
    <col min="14333" max="14333" width="3.5" style="26" customWidth="1"/>
    <col min="14334" max="14335" width="12.625" style="26" customWidth="1"/>
    <col min="14336" max="14336" width="9" style="26"/>
    <col min="14337" max="14337" width="7.75" style="26" customWidth="1"/>
    <col min="14338" max="14338" width="13.125" style="26" customWidth="1"/>
    <col min="14339" max="14339" width="6.125" style="26" customWidth="1"/>
    <col min="14340" max="14340" width="9.75" style="26" customWidth="1"/>
    <col min="14341" max="14341" width="1.375" style="26" customWidth="1"/>
    <col min="14342" max="14581" width="9" style="26"/>
    <col min="14582" max="14582" width="1.375" style="26" customWidth="1"/>
    <col min="14583" max="14583" width="3.5" style="26" customWidth="1"/>
    <col min="14584" max="14584" width="22.125" style="26" customWidth="1"/>
    <col min="14585" max="14585" width="9.75" style="26" customWidth="1"/>
    <col min="14586" max="14586" width="7.375" style="26" customWidth="1"/>
    <col min="14587" max="14587" width="9" style="26"/>
    <col min="14588" max="14588" width="9.25" style="26" customWidth="1"/>
    <col min="14589" max="14589" width="3.5" style="26" customWidth="1"/>
    <col min="14590" max="14591" width="12.625" style="26" customWidth="1"/>
    <col min="14592" max="14592" width="9" style="26"/>
    <col min="14593" max="14593" width="7.75" style="26" customWidth="1"/>
    <col min="14594" max="14594" width="13.125" style="26" customWidth="1"/>
    <col min="14595" max="14595" width="6.125" style="26" customWidth="1"/>
    <col min="14596" max="14596" width="9.75" style="26" customWidth="1"/>
    <col min="14597" max="14597" width="1.375" style="26" customWidth="1"/>
    <col min="14598" max="14837" width="9" style="26"/>
    <col min="14838" max="14838" width="1.375" style="26" customWidth="1"/>
    <col min="14839" max="14839" width="3.5" style="26" customWidth="1"/>
    <col min="14840" max="14840" width="22.125" style="26" customWidth="1"/>
    <col min="14841" max="14841" width="9.75" style="26" customWidth="1"/>
    <col min="14842" max="14842" width="7.375" style="26" customWidth="1"/>
    <col min="14843" max="14843" width="9" style="26"/>
    <col min="14844" max="14844" width="9.25" style="26" customWidth="1"/>
    <col min="14845" max="14845" width="3.5" style="26" customWidth="1"/>
    <col min="14846" max="14847" width="12.625" style="26" customWidth="1"/>
    <col min="14848" max="14848" width="9" style="26"/>
    <col min="14849" max="14849" width="7.75" style="26" customWidth="1"/>
    <col min="14850" max="14850" width="13.125" style="26" customWidth="1"/>
    <col min="14851" max="14851" width="6.125" style="26" customWidth="1"/>
    <col min="14852" max="14852" width="9.75" style="26" customWidth="1"/>
    <col min="14853" max="14853" width="1.375" style="26" customWidth="1"/>
    <col min="14854" max="15093" width="9" style="26"/>
    <col min="15094" max="15094" width="1.375" style="26" customWidth="1"/>
    <col min="15095" max="15095" width="3.5" style="26" customWidth="1"/>
    <col min="15096" max="15096" width="22.125" style="26" customWidth="1"/>
    <col min="15097" max="15097" width="9.75" style="26" customWidth="1"/>
    <col min="15098" max="15098" width="7.375" style="26" customWidth="1"/>
    <col min="15099" max="15099" width="9" style="26"/>
    <col min="15100" max="15100" width="9.25" style="26" customWidth="1"/>
    <col min="15101" max="15101" width="3.5" style="26" customWidth="1"/>
    <col min="15102" max="15103" width="12.625" style="26" customWidth="1"/>
    <col min="15104" max="15104" width="9" style="26"/>
    <col min="15105" max="15105" width="7.75" style="26" customWidth="1"/>
    <col min="15106" max="15106" width="13.125" style="26" customWidth="1"/>
    <col min="15107" max="15107" width="6.125" style="26" customWidth="1"/>
    <col min="15108" max="15108" width="9.75" style="26" customWidth="1"/>
    <col min="15109" max="15109" width="1.375" style="26" customWidth="1"/>
    <col min="15110" max="15349" width="9" style="26"/>
    <col min="15350" max="15350" width="1.375" style="26" customWidth="1"/>
    <col min="15351" max="15351" width="3.5" style="26" customWidth="1"/>
    <col min="15352" max="15352" width="22.125" style="26" customWidth="1"/>
    <col min="15353" max="15353" width="9.75" style="26" customWidth="1"/>
    <col min="15354" max="15354" width="7.375" style="26" customWidth="1"/>
    <col min="15355" max="15355" width="9" style="26"/>
    <col min="15356" max="15356" width="9.25" style="26" customWidth="1"/>
    <col min="15357" max="15357" width="3.5" style="26" customWidth="1"/>
    <col min="15358" max="15359" width="12.625" style="26" customWidth="1"/>
    <col min="15360" max="15360" width="9" style="26"/>
    <col min="15361" max="15361" width="7.75" style="26" customWidth="1"/>
    <col min="15362" max="15362" width="13.125" style="26" customWidth="1"/>
    <col min="15363" max="15363" width="6.125" style="26" customWidth="1"/>
    <col min="15364" max="15364" width="9.75" style="26" customWidth="1"/>
    <col min="15365" max="15365" width="1.375" style="26" customWidth="1"/>
    <col min="15366" max="15605" width="9" style="26"/>
    <col min="15606" max="15606" width="1.375" style="26" customWidth="1"/>
    <col min="15607" max="15607" width="3.5" style="26" customWidth="1"/>
    <col min="15608" max="15608" width="22.125" style="26" customWidth="1"/>
    <col min="15609" max="15609" width="9.75" style="26" customWidth="1"/>
    <col min="15610" max="15610" width="7.375" style="26" customWidth="1"/>
    <col min="15611" max="15611" width="9" style="26"/>
    <col min="15612" max="15612" width="9.25" style="26" customWidth="1"/>
    <col min="15613" max="15613" width="3.5" style="26" customWidth="1"/>
    <col min="15614" max="15615" width="12.625" style="26" customWidth="1"/>
    <col min="15616" max="15616" width="9" style="26"/>
    <col min="15617" max="15617" width="7.75" style="26" customWidth="1"/>
    <col min="15618" max="15618" width="13.125" style="26" customWidth="1"/>
    <col min="15619" max="15619" width="6.125" style="26" customWidth="1"/>
    <col min="15620" max="15620" width="9.75" style="26" customWidth="1"/>
    <col min="15621" max="15621" width="1.375" style="26" customWidth="1"/>
    <col min="15622" max="15861" width="9" style="26"/>
    <col min="15862" max="15862" width="1.375" style="26" customWidth="1"/>
    <col min="15863" max="15863" width="3.5" style="26" customWidth="1"/>
    <col min="15864" max="15864" width="22.125" style="26" customWidth="1"/>
    <col min="15865" max="15865" width="9.75" style="26" customWidth="1"/>
    <col min="15866" max="15866" width="7.375" style="26" customWidth="1"/>
    <col min="15867" max="15867" width="9" style="26"/>
    <col min="15868" max="15868" width="9.25" style="26" customWidth="1"/>
    <col min="15869" max="15869" width="3.5" style="26" customWidth="1"/>
    <col min="15870" max="15871" width="12.625" style="26" customWidth="1"/>
    <col min="15872" max="15872" width="9" style="26"/>
    <col min="15873" max="15873" width="7.75" style="26" customWidth="1"/>
    <col min="15874" max="15874" width="13.125" style="26" customWidth="1"/>
    <col min="15875" max="15875" width="6.125" style="26" customWidth="1"/>
    <col min="15876" max="15876" width="9.75" style="26" customWidth="1"/>
    <col min="15877" max="15877" width="1.375" style="26" customWidth="1"/>
    <col min="15878" max="16117" width="9" style="26"/>
    <col min="16118" max="16118" width="1.375" style="26" customWidth="1"/>
    <col min="16119" max="16119" width="3.5" style="26" customWidth="1"/>
    <col min="16120" max="16120" width="22.125" style="26" customWidth="1"/>
    <col min="16121" max="16121" width="9.75" style="26" customWidth="1"/>
    <col min="16122" max="16122" width="7.375" style="26" customWidth="1"/>
    <col min="16123" max="16123" width="9" style="26"/>
    <col min="16124" max="16124" width="9.25" style="26" customWidth="1"/>
    <col min="16125" max="16125" width="3.5" style="26" customWidth="1"/>
    <col min="16126" max="16127" width="12.625" style="26" customWidth="1"/>
    <col min="16128" max="16128" width="9" style="26"/>
    <col min="16129" max="16129" width="7.75" style="26" customWidth="1"/>
    <col min="16130" max="16130" width="13.125" style="26" customWidth="1"/>
    <col min="16131" max="16131" width="6.125" style="26" customWidth="1"/>
    <col min="16132" max="16132" width="9.75" style="26" customWidth="1"/>
    <col min="16133" max="16133" width="1.375" style="26" customWidth="1"/>
    <col min="16134" max="16384" width="9" style="26"/>
  </cols>
  <sheetData>
    <row r="1" spans="2:22" ht="9.9499999999999993" customHeight="1" x14ac:dyDescent="0.15"/>
    <row r="2" spans="2:22" ht="24.95" customHeight="1" x14ac:dyDescent="0.15">
      <c r="B2" s="26" t="s">
        <v>710</v>
      </c>
      <c r="C2" s="28"/>
      <c r="D2" s="5"/>
      <c r="E2" s="5"/>
      <c r="F2" s="28"/>
      <c r="G2" s="70"/>
      <c r="H2" s="76"/>
      <c r="I2" s="70"/>
      <c r="J2" s="70"/>
      <c r="K2" s="70"/>
      <c r="L2" s="70"/>
      <c r="M2" s="70"/>
      <c r="N2" s="70"/>
      <c r="O2" s="5"/>
    </row>
    <row r="3" spans="2:22" ht="15" customHeight="1" thickBot="1" x14ac:dyDescent="0.2">
      <c r="B3" s="26" t="s">
        <v>132</v>
      </c>
      <c r="I3" s="5" t="s">
        <v>133</v>
      </c>
      <c r="P3" s="118" t="s">
        <v>155</v>
      </c>
    </row>
    <row r="4" spans="2:22" ht="15" customHeight="1" x14ac:dyDescent="0.15">
      <c r="B4" s="359" t="s">
        <v>57</v>
      </c>
      <c r="C4" s="360" t="s">
        <v>109</v>
      </c>
      <c r="D4" s="360" t="s">
        <v>88</v>
      </c>
      <c r="E4" s="360" t="s">
        <v>89</v>
      </c>
      <c r="F4" s="360" t="s">
        <v>21</v>
      </c>
      <c r="G4" s="358" t="s">
        <v>90</v>
      </c>
      <c r="H4" s="108"/>
      <c r="I4" s="1227" t="s">
        <v>57</v>
      </c>
      <c r="J4" s="1175" t="s">
        <v>112</v>
      </c>
      <c r="K4" s="361" t="s">
        <v>590</v>
      </c>
      <c r="L4" s="362" t="s">
        <v>91</v>
      </c>
      <c r="M4" s="1175" t="s">
        <v>21</v>
      </c>
      <c r="N4" s="1177" t="s">
        <v>90</v>
      </c>
      <c r="O4" s="122"/>
      <c r="P4" s="363" t="s">
        <v>115</v>
      </c>
      <c r="Q4" s="364" t="s">
        <v>116</v>
      </c>
      <c r="R4" s="364" t="s">
        <v>117</v>
      </c>
      <c r="S4" s="364" t="s">
        <v>591</v>
      </c>
      <c r="T4" s="1228" t="s">
        <v>118</v>
      </c>
      <c r="U4" s="1223"/>
      <c r="V4" s="365" t="s">
        <v>119</v>
      </c>
    </row>
    <row r="5" spans="2:22" ht="15" customHeight="1" x14ac:dyDescent="0.15">
      <c r="B5" s="1104" t="s">
        <v>104</v>
      </c>
      <c r="C5" s="214" t="s">
        <v>426</v>
      </c>
      <c r="D5" s="214">
        <v>2</v>
      </c>
      <c r="E5" s="373" t="s">
        <v>683</v>
      </c>
      <c r="F5" s="214">
        <v>12000</v>
      </c>
      <c r="G5" s="97">
        <f t="shared" ref="G5:G6" si="0">D5*F5</f>
        <v>24000</v>
      </c>
      <c r="H5" s="109"/>
      <c r="I5" s="1174"/>
      <c r="J5" s="1176"/>
      <c r="K5" s="113" t="s">
        <v>93</v>
      </c>
      <c r="L5" s="238" t="s">
        <v>218</v>
      </c>
      <c r="M5" s="1176"/>
      <c r="N5" s="1178"/>
      <c r="O5" s="122"/>
      <c r="P5" s="166"/>
      <c r="Q5" s="95"/>
      <c r="R5" s="446"/>
      <c r="S5" s="95"/>
      <c r="T5" s="1171"/>
      <c r="U5" s="1172"/>
      <c r="V5" s="120"/>
    </row>
    <row r="6" spans="2:22" ht="15" customHeight="1" x14ac:dyDescent="0.15">
      <c r="B6" s="1102"/>
      <c r="C6" s="214"/>
      <c r="D6" s="214"/>
      <c r="E6" s="373" t="s">
        <v>92</v>
      </c>
      <c r="F6" s="214"/>
      <c r="G6" s="98">
        <f t="shared" si="0"/>
        <v>0</v>
      </c>
      <c r="H6" s="109"/>
      <c r="I6" s="527" t="s">
        <v>111</v>
      </c>
      <c r="J6" s="214"/>
      <c r="K6" s="316"/>
      <c r="L6" s="316"/>
      <c r="M6" s="316"/>
      <c r="N6" s="98">
        <f>K6*L6*M6</f>
        <v>0</v>
      </c>
      <c r="O6" s="122"/>
      <c r="P6" s="166"/>
      <c r="Q6" s="95"/>
      <c r="R6" s="446"/>
      <c r="S6" s="95"/>
      <c r="T6" s="1171"/>
      <c r="U6" s="1172"/>
      <c r="V6" s="120"/>
    </row>
    <row r="7" spans="2:22" ht="15" customHeight="1" thickBot="1" x14ac:dyDescent="0.2">
      <c r="B7" s="1170"/>
      <c r="C7" s="99" t="s">
        <v>94</v>
      </c>
      <c r="D7" s="99"/>
      <c r="E7" s="99"/>
      <c r="F7" s="99"/>
      <c r="G7" s="100">
        <f>SUM(G5:G6)</f>
        <v>24000</v>
      </c>
      <c r="H7" s="109"/>
      <c r="I7" s="451"/>
      <c r="J7" s="214"/>
      <c r="K7" s="316"/>
      <c r="L7" s="316"/>
      <c r="M7" s="316"/>
      <c r="N7" s="98">
        <f t="shared" ref="N7" si="1">K7*L7*M7</f>
        <v>0</v>
      </c>
      <c r="O7" s="122"/>
      <c r="P7" s="166"/>
      <c r="Q7" s="95"/>
      <c r="R7" s="446"/>
      <c r="S7" s="95"/>
      <c r="T7" s="1171"/>
      <c r="U7" s="1172"/>
      <c r="V7" s="120"/>
    </row>
    <row r="8" spans="2:22" ht="15" customHeight="1" thickTop="1" thickBot="1" x14ac:dyDescent="0.2">
      <c r="B8" s="1183" t="s">
        <v>102</v>
      </c>
      <c r="C8" s="214" t="s">
        <v>422</v>
      </c>
      <c r="D8" s="214">
        <v>5</v>
      </c>
      <c r="E8" s="373" t="s">
        <v>92</v>
      </c>
      <c r="F8" s="214">
        <v>460</v>
      </c>
      <c r="G8" s="98">
        <f>D8*F8</f>
        <v>2300</v>
      </c>
      <c r="H8" s="109"/>
      <c r="I8" s="452"/>
      <c r="J8" s="167" t="s">
        <v>684</v>
      </c>
      <c r="K8" s="114">
        <f>SUM(K6:K7)</f>
        <v>0</v>
      </c>
      <c r="L8" s="114">
        <f>SUM(L6:L7)</f>
        <v>0</v>
      </c>
      <c r="M8" s="114"/>
      <c r="N8" s="112">
        <f>SUM(N6:N7)</f>
        <v>0</v>
      </c>
      <c r="O8" s="122"/>
      <c r="P8" s="166"/>
      <c r="Q8" s="95"/>
      <c r="R8" s="446"/>
      <c r="S8" s="95"/>
      <c r="T8" s="1171"/>
      <c r="U8" s="1172"/>
      <c r="V8" s="120"/>
    </row>
    <row r="9" spans="2:22" ht="15" customHeight="1" thickTop="1" x14ac:dyDescent="0.15">
      <c r="B9" s="1102"/>
      <c r="C9" s="214"/>
      <c r="D9" s="214"/>
      <c r="E9" s="373" t="s">
        <v>92</v>
      </c>
      <c r="F9" s="214"/>
      <c r="G9" s="98">
        <f>D9*F9</f>
        <v>0</v>
      </c>
      <c r="H9" s="109"/>
      <c r="I9" s="454" t="s">
        <v>685</v>
      </c>
      <c r="J9" s="214" t="s">
        <v>260</v>
      </c>
      <c r="K9" s="316">
        <v>2.5</v>
      </c>
      <c r="L9" s="316">
        <v>1</v>
      </c>
      <c r="M9" s="316">
        <v>158.4</v>
      </c>
      <c r="N9" s="98">
        <f>K9*L9*M9</f>
        <v>396</v>
      </c>
      <c r="O9" s="122"/>
      <c r="P9" s="166"/>
      <c r="Q9" s="95"/>
      <c r="R9" s="446"/>
      <c r="S9" s="95"/>
      <c r="T9" s="1171"/>
      <c r="U9" s="1172"/>
      <c r="V9" s="120"/>
    </row>
    <row r="10" spans="2:22" ht="15" customHeight="1" x14ac:dyDescent="0.15">
      <c r="B10" s="1102"/>
      <c r="C10" s="214"/>
      <c r="D10" s="214"/>
      <c r="E10" s="373" t="s">
        <v>92</v>
      </c>
      <c r="F10" s="214"/>
      <c r="G10" s="98">
        <f>D10*F10</f>
        <v>0</v>
      </c>
      <c r="H10" s="109"/>
      <c r="I10" s="451"/>
      <c r="J10" s="214" t="s">
        <v>261</v>
      </c>
      <c r="K10" s="316">
        <v>1</v>
      </c>
      <c r="L10" s="316">
        <v>1</v>
      </c>
      <c r="M10" s="316">
        <v>158.4</v>
      </c>
      <c r="N10" s="98">
        <f t="shared" ref="N10:N14" si="2">K10*L10*M10</f>
        <v>158.4</v>
      </c>
      <c r="O10" s="122"/>
      <c r="P10" s="166"/>
      <c r="Q10" s="95"/>
      <c r="R10" s="446"/>
      <c r="S10" s="95"/>
      <c r="T10" s="1171"/>
      <c r="U10" s="1172"/>
      <c r="V10" s="120"/>
    </row>
    <row r="11" spans="2:22" ht="15" customHeight="1" thickBot="1" x14ac:dyDescent="0.2">
      <c r="B11" s="1170"/>
      <c r="C11" s="101" t="s">
        <v>95</v>
      </c>
      <c r="D11" s="102"/>
      <c r="E11" s="102"/>
      <c r="F11" s="102"/>
      <c r="G11" s="103">
        <f>SUM(G8:G10)</f>
        <v>2300</v>
      </c>
      <c r="H11" s="109"/>
      <c r="I11" s="451"/>
      <c r="J11" s="214" t="s">
        <v>601</v>
      </c>
      <c r="K11" s="316">
        <v>19</v>
      </c>
      <c r="L11" s="316">
        <v>1</v>
      </c>
      <c r="M11" s="316">
        <v>158.4</v>
      </c>
      <c r="N11" s="98">
        <f t="shared" si="2"/>
        <v>3009.6</v>
      </c>
      <c r="O11" s="122"/>
      <c r="P11" s="374" t="s">
        <v>26</v>
      </c>
      <c r="Q11" s="174"/>
      <c r="R11" s="174"/>
      <c r="S11" s="174"/>
      <c r="T11" s="1184"/>
      <c r="U11" s="1185"/>
      <c r="V11" s="375">
        <f>SUM(V5:V10)</f>
        <v>0</v>
      </c>
    </row>
    <row r="12" spans="2:22" ht="15" customHeight="1" thickTop="1" x14ac:dyDescent="0.15">
      <c r="B12" s="1183" t="s">
        <v>103</v>
      </c>
      <c r="C12" s="214" t="s">
        <v>427</v>
      </c>
      <c r="D12" s="214">
        <v>13</v>
      </c>
      <c r="E12" s="373" t="s">
        <v>92</v>
      </c>
      <c r="F12" s="214">
        <v>2580</v>
      </c>
      <c r="G12" s="98">
        <f>D12*F12</f>
        <v>33540</v>
      </c>
      <c r="H12" s="109"/>
      <c r="I12" s="451"/>
      <c r="J12" s="214" t="s">
        <v>603</v>
      </c>
      <c r="K12" s="316">
        <v>1.8</v>
      </c>
      <c r="L12" s="316">
        <v>1</v>
      </c>
      <c r="M12" s="316">
        <v>158.4</v>
      </c>
      <c r="N12" s="98">
        <f t="shared" si="2"/>
        <v>285.12</v>
      </c>
      <c r="O12" s="122"/>
    </row>
    <row r="13" spans="2:22" ht="15" customHeight="1" thickBot="1" x14ac:dyDescent="0.2">
      <c r="B13" s="1102"/>
      <c r="C13" s="214"/>
      <c r="D13" s="214"/>
      <c r="E13" s="373" t="s">
        <v>92</v>
      </c>
      <c r="F13" s="214"/>
      <c r="G13" s="98">
        <f>D13*F13</f>
        <v>0</v>
      </c>
      <c r="H13" s="109"/>
      <c r="I13" s="451"/>
      <c r="J13" s="214" t="s">
        <v>605</v>
      </c>
      <c r="K13" s="316">
        <v>2</v>
      </c>
      <c r="L13" s="316">
        <v>1</v>
      </c>
      <c r="M13" s="316">
        <v>158.4</v>
      </c>
      <c r="N13" s="98">
        <f t="shared" si="2"/>
        <v>316.8</v>
      </c>
      <c r="O13" s="122"/>
      <c r="P13" s="118" t="s">
        <v>156</v>
      </c>
    </row>
    <row r="14" spans="2:22" ht="15" customHeight="1" x14ac:dyDescent="0.15">
      <c r="B14" s="1102"/>
      <c r="C14" s="214"/>
      <c r="D14" s="214"/>
      <c r="E14" s="373"/>
      <c r="F14" s="214"/>
      <c r="G14" s="98">
        <f>D14*F14</f>
        <v>0</v>
      </c>
      <c r="H14" s="109"/>
      <c r="I14" s="451"/>
      <c r="J14" s="214"/>
      <c r="K14" s="316"/>
      <c r="L14" s="316"/>
      <c r="M14" s="316"/>
      <c r="N14" s="98">
        <f t="shared" si="2"/>
        <v>0</v>
      </c>
      <c r="O14" s="122"/>
      <c r="P14" s="748" t="s">
        <v>120</v>
      </c>
      <c r="Q14" s="677" t="s">
        <v>116</v>
      </c>
      <c r="R14" s="677" t="s">
        <v>117</v>
      </c>
      <c r="S14" s="677" t="s">
        <v>591</v>
      </c>
      <c r="T14" s="677" t="s">
        <v>118</v>
      </c>
      <c r="U14" s="688" t="s">
        <v>191</v>
      </c>
      <c r="V14" s="679" t="s">
        <v>119</v>
      </c>
    </row>
    <row r="15" spans="2:22" ht="15" customHeight="1" thickBot="1" x14ac:dyDescent="0.2">
      <c r="B15" s="1102"/>
      <c r="C15" s="214"/>
      <c r="D15" s="214"/>
      <c r="E15" s="214"/>
      <c r="F15" s="214"/>
      <c r="G15" s="98">
        <f t="shared" ref="G15" si="3">D15*F15</f>
        <v>0</v>
      </c>
      <c r="H15" s="109"/>
      <c r="I15" s="452"/>
      <c r="J15" s="167" t="s">
        <v>606</v>
      </c>
      <c r="K15" s="114">
        <f>SUM(K9:K14)</f>
        <v>26.3</v>
      </c>
      <c r="L15" s="114">
        <f>SUM(L9:L14)</f>
        <v>5</v>
      </c>
      <c r="M15" s="114"/>
      <c r="N15" s="112">
        <f>SUM(N9:N14)</f>
        <v>4165.92</v>
      </c>
      <c r="O15" s="122"/>
      <c r="P15" s="689" t="s">
        <v>264</v>
      </c>
      <c r="Q15" s="614">
        <v>80</v>
      </c>
      <c r="R15" s="751" t="s">
        <v>607</v>
      </c>
      <c r="S15" s="614">
        <v>800</v>
      </c>
      <c r="T15" s="614">
        <v>10</v>
      </c>
      <c r="U15" s="625">
        <v>250</v>
      </c>
      <c r="V15" s="749">
        <f>Q15*S15/T15*(10/U15)</f>
        <v>256</v>
      </c>
    </row>
    <row r="16" spans="2:22" ht="15" customHeight="1" thickTop="1" thickBot="1" x14ac:dyDescent="0.2">
      <c r="B16" s="1170"/>
      <c r="C16" s="101" t="s">
        <v>95</v>
      </c>
      <c r="D16" s="102"/>
      <c r="E16" s="102"/>
      <c r="F16" s="102"/>
      <c r="G16" s="103">
        <f>SUM(G12:G15)</f>
        <v>33540</v>
      </c>
      <c r="H16" s="109"/>
      <c r="I16" s="454" t="s">
        <v>113</v>
      </c>
      <c r="J16" s="214" t="s">
        <v>262</v>
      </c>
      <c r="K16" s="316">
        <v>1</v>
      </c>
      <c r="L16" s="316">
        <v>0.5</v>
      </c>
      <c r="M16" s="316">
        <v>168.4</v>
      </c>
      <c r="N16" s="98">
        <f>K16*L16*M16</f>
        <v>84.2</v>
      </c>
      <c r="O16" s="122"/>
      <c r="P16" s="689" t="s">
        <v>265</v>
      </c>
      <c r="Q16" s="614">
        <v>2</v>
      </c>
      <c r="R16" s="751" t="s">
        <v>607</v>
      </c>
      <c r="S16" s="614">
        <v>9000</v>
      </c>
      <c r="T16" s="614">
        <v>10</v>
      </c>
      <c r="U16" s="625">
        <v>250</v>
      </c>
      <c r="V16" s="749">
        <f t="shared" ref="V16:V27" si="4">Q16*S16/T16*(10/U16)</f>
        <v>72</v>
      </c>
    </row>
    <row r="17" spans="2:22" ht="15" customHeight="1" thickTop="1" x14ac:dyDescent="0.15">
      <c r="B17" s="1183" t="s">
        <v>105</v>
      </c>
      <c r="C17" s="528" t="s">
        <v>686</v>
      </c>
      <c r="D17" s="528">
        <v>3.33</v>
      </c>
      <c r="E17" s="528" t="s">
        <v>687</v>
      </c>
      <c r="F17" s="214">
        <v>100</v>
      </c>
      <c r="G17" s="98">
        <f t="shared" ref="G17" si="5">D17*F17</f>
        <v>333</v>
      </c>
      <c r="H17" s="109"/>
      <c r="I17" s="451"/>
      <c r="J17" s="214" t="s">
        <v>609</v>
      </c>
      <c r="K17" s="316">
        <v>3.1</v>
      </c>
      <c r="L17" s="316">
        <v>1</v>
      </c>
      <c r="M17" s="316">
        <v>168.4</v>
      </c>
      <c r="N17" s="98">
        <f t="shared" ref="N17:N19" si="6">K17*L17*M17</f>
        <v>522.04000000000008</v>
      </c>
      <c r="O17" s="122"/>
      <c r="P17" s="613" t="s">
        <v>268</v>
      </c>
      <c r="Q17" s="614">
        <v>1</v>
      </c>
      <c r="R17" s="628" t="s">
        <v>65</v>
      </c>
      <c r="S17" s="614">
        <v>30000</v>
      </c>
      <c r="T17" s="614">
        <v>7</v>
      </c>
      <c r="U17" s="625">
        <v>250</v>
      </c>
      <c r="V17" s="749">
        <f t="shared" si="4"/>
        <v>171.42857142857142</v>
      </c>
    </row>
    <row r="18" spans="2:22" ht="15" customHeight="1" x14ac:dyDescent="0.15">
      <c r="B18" s="1102"/>
      <c r="C18" s="528" t="s">
        <v>688</v>
      </c>
      <c r="D18" s="528">
        <v>6</v>
      </c>
      <c r="E18" s="529" t="s">
        <v>689</v>
      </c>
      <c r="F18" s="214">
        <v>138</v>
      </c>
      <c r="G18" s="98">
        <f>D18*F18</f>
        <v>828</v>
      </c>
      <c r="H18" s="109"/>
      <c r="I18" s="451"/>
      <c r="J18" s="214" t="s">
        <v>263</v>
      </c>
      <c r="K18" s="316">
        <v>2.5</v>
      </c>
      <c r="L18" s="316">
        <v>0.5</v>
      </c>
      <c r="M18" s="316">
        <v>168.4</v>
      </c>
      <c r="N18" s="98">
        <f t="shared" si="6"/>
        <v>210.5</v>
      </c>
      <c r="O18" s="122"/>
      <c r="P18" s="613" t="s">
        <v>266</v>
      </c>
      <c r="Q18" s="614">
        <v>2</v>
      </c>
      <c r="R18" s="628" t="s">
        <v>192</v>
      </c>
      <c r="S18" s="614">
        <v>3000</v>
      </c>
      <c r="T18" s="614">
        <v>3</v>
      </c>
      <c r="U18" s="625">
        <v>250</v>
      </c>
      <c r="V18" s="749">
        <f t="shared" si="4"/>
        <v>80</v>
      </c>
    </row>
    <row r="19" spans="2:22" ht="15" customHeight="1" x14ac:dyDescent="0.15">
      <c r="B19" s="1102"/>
      <c r="C19" s="528" t="s">
        <v>690</v>
      </c>
      <c r="D19" s="528">
        <v>1950</v>
      </c>
      <c r="E19" s="528" t="s">
        <v>691</v>
      </c>
      <c r="F19" s="214">
        <v>1.38</v>
      </c>
      <c r="G19" s="98">
        <f t="shared" ref="G19" si="7">D19*F19</f>
        <v>2691</v>
      </c>
      <c r="H19" s="109"/>
      <c r="I19" s="451"/>
      <c r="J19" s="214" t="s">
        <v>610</v>
      </c>
      <c r="K19" s="316">
        <v>4.2</v>
      </c>
      <c r="L19" s="316">
        <v>1</v>
      </c>
      <c r="M19" s="316">
        <v>168.4</v>
      </c>
      <c r="N19" s="98">
        <f t="shared" si="6"/>
        <v>707.28000000000009</v>
      </c>
      <c r="O19" s="122"/>
      <c r="P19" s="613" t="s">
        <v>267</v>
      </c>
      <c r="Q19" s="614">
        <v>2</v>
      </c>
      <c r="R19" s="751" t="s">
        <v>65</v>
      </c>
      <c r="S19" s="614">
        <v>2000</v>
      </c>
      <c r="T19" s="614">
        <v>3</v>
      </c>
      <c r="U19" s="625">
        <v>250</v>
      </c>
      <c r="V19" s="749">
        <f t="shared" si="4"/>
        <v>53.333333333333329</v>
      </c>
    </row>
    <row r="20" spans="2:22" ht="15" customHeight="1" thickBot="1" x14ac:dyDescent="0.2">
      <c r="B20" s="1170"/>
      <c r="C20" s="101" t="s">
        <v>95</v>
      </c>
      <c r="D20" s="102"/>
      <c r="E20" s="102"/>
      <c r="F20" s="102"/>
      <c r="G20" s="103">
        <f>SUM(G17:G19)</f>
        <v>3852</v>
      </c>
      <c r="H20" s="109"/>
      <c r="I20" s="452"/>
      <c r="J20" s="167" t="s">
        <v>611</v>
      </c>
      <c r="K20" s="114">
        <f>SUM(K16:K19)</f>
        <v>10.8</v>
      </c>
      <c r="L20" s="115">
        <f>SUM(L16:L19)</f>
        <v>3</v>
      </c>
      <c r="M20" s="116"/>
      <c r="N20" s="112">
        <f>SUM(N16:N19)</f>
        <v>1524.0200000000002</v>
      </c>
      <c r="O20" s="122"/>
      <c r="P20" s="613" t="s">
        <v>269</v>
      </c>
      <c r="Q20" s="614">
        <v>2</v>
      </c>
      <c r="R20" s="628" t="s">
        <v>192</v>
      </c>
      <c r="S20" s="614">
        <v>1000</v>
      </c>
      <c r="T20" s="614">
        <v>3</v>
      </c>
      <c r="U20" s="625">
        <v>250</v>
      </c>
      <c r="V20" s="749">
        <f t="shared" si="4"/>
        <v>26.666666666666664</v>
      </c>
    </row>
    <row r="21" spans="2:22" ht="15" customHeight="1" thickTop="1" x14ac:dyDescent="0.15">
      <c r="B21" s="1183" t="s">
        <v>106</v>
      </c>
      <c r="C21" s="214"/>
      <c r="D21" s="214"/>
      <c r="E21" s="373" t="s">
        <v>97</v>
      </c>
      <c r="F21" s="214"/>
      <c r="G21" s="98">
        <f>D21*F21</f>
        <v>0</v>
      </c>
      <c r="H21" s="109"/>
      <c r="I21" s="1183" t="s">
        <v>114</v>
      </c>
      <c r="J21" s="214"/>
      <c r="K21" s="316"/>
      <c r="L21" s="316"/>
      <c r="M21" s="316"/>
      <c r="N21" s="98">
        <f>K21*L21*M21</f>
        <v>0</v>
      </c>
      <c r="O21" s="122"/>
      <c r="P21" s="613" t="s">
        <v>287</v>
      </c>
      <c r="Q21" s="614">
        <v>2</v>
      </c>
      <c r="R21" s="751" t="s">
        <v>192</v>
      </c>
      <c r="S21" s="614">
        <v>1250</v>
      </c>
      <c r="T21" s="614">
        <v>10</v>
      </c>
      <c r="U21" s="625">
        <v>250</v>
      </c>
      <c r="V21" s="749">
        <f t="shared" si="4"/>
        <v>10</v>
      </c>
    </row>
    <row r="22" spans="2:22" ht="15" customHeight="1" x14ac:dyDescent="0.15">
      <c r="B22" s="1102"/>
      <c r="C22" s="214"/>
      <c r="D22" s="214"/>
      <c r="E22" s="373" t="s">
        <v>97</v>
      </c>
      <c r="F22" s="214"/>
      <c r="G22" s="98">
        <f>D22*F22</f>
        <v>0</v>
      </c>
      <c r="H22" s="109"/>
      <c r="I22" s="1102"/>
      <c r="J22" s="214"/>
      <c r="K22" s="316"/>
      <c r="L22" s="316"/>
      <c r="M22" s="316"/>
      <c r="N22" s="98">
        <f t="shared" ref="N22:N23" si="8">K22*L22*M22</f>
        <v>0</v>
      </c>
      <c r="O22" s="122"/>
      <c r="P22" s="613" t="s">
        <v>288</v>
      </c>
      <c r="Q22" s="614">
        <v>4</v>
      </c>
      <c r="R22" s="751" t="s">
        <v>96</v>
      </c>
      <c r="S22" s="614">
        <v>7200</v>
      </c>
      <c r="T22" s="614">
        <v>10</v>
      </c>
      <c r="U22" s="625">
        <v>250</v>
      </c>
      <c r="V22" s="749">
        <f t="shared" si="4"/>
        <v>115.2</v>
      </c>
    </row>
    <row r="23" spans="2:22" ht="15" customHeight="1" x14ac:dyDescent="0.15">
      <c r="B23" s="1102"/>
      <c r="C23" s="214"/>
      <c r="D23" s="214"/>
      <c r="E23" s="373" t="s">
        <v>97</v>
      </c>
      <c r="F23" s="214"/>
      <c r="G23" s="98">
        <f>D23*F23</f>
        <v>0</v>
      </c>
      <c r="H23" s="109"/>
      <c r="I23" s="1102"/>
      <c r="J23" s="214"/>
      <c r="K23" s="316"/>
      <c r="L23" s="316"/>
      <c r="M23" s="316"/>
      <c r="N23" s="98">
        <f t="shared" si="8"/>
        <v>0</v>
      </c>
      <c r="O23" s="122"/>
      <c r="P23" s="613" t="s">
        <v>289</v>
      </c>
      <c r="Q23" s="614">
        <v>2</v>
      </c>
      <c r="R23" s="751" t="s">
        <v>96</v>
      </c>
      <c r="S23" s="614">
        <v>10000</v>
      </c>
      <c r="T23" s="614">
        <v>10</v>
      </c>
      <c r="U23" s="625">
        <v>250</v>
      </c>
      <c r="V23" s="749">
        <f t="shared" si="4"/>
        <v>80</v>
      </c>
    </row>
    <row r="24" spans="2:22" ht="15" customHeight="1" thickBot="1" x14ac:dyDescent="0.2">
      <c r="B24" s="1186"/>
      <c r="C24" s="104" t="s">
        <v>98</v>
      </c>
      <c r="D24" s="105"/>
      <c r="E24" s="105"/>
      <c r="F24" s="111"/>
      <c r="G24" s="106">
        <f>SUM(G21:G23)</f>
        <v>0</v>
      </c>
      <c r="I24" s="1170"/>
      <c r="J24" s="167" t="s">
        <v>613</v>
      </c>
      <c r="K24" s="114">
        <f>SUM(K21:K23)</f>
        <v>0</v>
      </c>
      <c r="L24" s="115">
        <f>SUM(L21:L23)</f>
        <v>0</v>
      </c>
      <c r="M24" s="116"/>
      <c r="N24" s="112">
        <f>SUM(N21:N23)</f>
        <v>0</v>
      </c>
      <c r="O24" s="122"/>
      <c r="P24" s="613" t="s">
        <v>290</v>
      </c>
      <c r="Q24" s="614">
        <v>1</v>
      </c>
      <c r="R24" s="751" t="s">
        <v>192</v>
      </c>
      <c r="S24" s="614">
        <v>2500</v>
      </c>
      <c r="T24" s="614">
        <v>10</v>
      </c>
      <c r="U24" s="625">
        <v>250</v>
      </c>
      <c r="V24" s="749">
        <f t="shared" si="4"/>
        <v>10</v>
      </c>
    </row>
    <row r="25" spans="2:22" ht="15" customHeight="1" thickTop="1" x14ac:dyDescent="0.15">
      <c r="H25" s="110"/>
      <c r="I25" s="1183" t="s">
        <v>196</v>
      </c>
      <c r="J25" s="214"/>
      <c r="K25" s="316"/>
      <c r="L25" s="316"/>
      <c r="M25" s="316"/>
      <c r="N25" s="98">
        <f>K25*L25*M25</f>
        <v>0</v>
      </c>
      <c r="O25" s="122"/>
      <c r="P25" s="613" t="s">
        <v>291</v>
      </c>
      <c r="Q25" s="614">
        <v>1</v>
      </c>
      <c r="R25" s="751" t="s">
        <v>192</v>
      </c>
      <c r="S25" s="614">
        <v>3000</v>
      </c>
      <c r="T25" s="614">
        <v>10</v>
      </c>
      <c r="U25" s="625">
        <v>250</v>
      </c>
      <c r="V25" s="749">
        <f t="shared" si="4"/>
        <v>12</v>
      </c>
    </row>
    <row r="26" spans="2:22" ht="15" customHeight="1" thickBot="1" x14ac:dyDescent="0.2">
      <c r="B26" s="5" t="s">
        <v>616</v>
      </c>
      <c r="C26" s="5"/>
      <c r="D26" s="28"/>
      <c r="E26" s="5"/>
      <c r="F26" s="28"/>
      <c r="G26" s="29"/>
      <c r="H26" s="108"/>
      <c r="I26" s="1102"/>
      <c r="J26" s="214"/>
      <c r="K26" s="316"/>
      <c r="L26" s="316"/>
      <c r="M26" s="316"/>
      <c r="N26" s="98">
        <f t="shared" ref="N26:N27" si="9">K26*L26*M26</f>
        <v>0</v>
      </c>
      <c r="O26" s="122"/>
      <c r="P26" s="613" t="s">
        <v>292</v>
      </c>
      <c r="Q26" s="614">
        <v>1</v>
      </c>
      <c r="R26" s="751" t="s">
        <v>192</v>
      </c>
      <c r="S26" s="614">
        <v>15000</v>
      </c>
      <c r="T26" s="614">
        <v>10</v>
      </c>
      <c r="U26" s="625">
        <v>250</v>
      </c>
      <c r="V26" s="749">
        <f t="shared" si="4"/>
        <v>60</v>
      </c>
    </row>
    <row r="27" spans="2:22" ht="15" customHeight="1" x14ac:dyDescent="0.15">
      <c r="B27" s="359" t="s">
        <v>57</v>
      </c>
      <c r="C27" s="360" t="s">
        <v>87</v>
      </c>
      <c r="D27" s="360" t="s">
        <v>88</v>
      </c>
      <c r="E27" s="360" t="s">
        <v>89</v>
      </c>
      <c r="F27" s="360" t="s">
        <v>21</v>
      </c>
      <c r="G27" s="358" t="s">
        <v>90</v>
      </c>
      <c r="H27" s="109"/>
      <c r="I27" s="1102"/>
      <c r="J27" s="214"/>
      <c r="K27" s="316"/>
      <c r="L27" s="316"/>
      <c r="M27" s="316"/>
      <c r="N27" s="98">
        <f t="shared" si="9"/>
        <v>0</v>
      </c>
      <c r="O27" s="122"/>
      <c r="P27" s="613" t="s">
        <v>618</v>
      </c>
      <c r="Q27" s="614">
        <v>1</v>
      </c>
      <c r="R27" s="751" t="s">
        <v>192</v>
      </c>
      <c r="S27" s="614">
        <v>90000</v>
      </c>
      <c r="T27" s="614">
        <v>10</v>
      </c>
      <c r="U27" s="625">
        <v>250</v>
      </c>
      <c r="V27" s="749">
        <f t="shared" si="4"/>
        <v>360</v>
      </c>
    </row>
    <row r="28" spans="2:22" ht="15" customHeight="1" thickBot="1" x14ac:dyDescent="0.2">
      <c r="B28" s="450" t="s">
        <v>27</v>
      </c>
      <c r="C28" s="534" t="s">
        <v>428</v>
      </c>
      <c r="D28" s="535">
        <v>250</v>
      </c>
      <c r="E28" s="536" t="s">
        <v>711</v>
      </c>
      <c r="F28" s="214">
        <v>7.6319999999999997</v>
      </c>
      <c r="G28" s="97">
        <f t="shared" ref="G28:G37" si="10">D28*F28</f>
        <v>1908</v>
      </c>
      <c r="H28" s="109"/>
      <c r="I28" s="1170"/>
      <c r="J28" s="167" t="s">
        <v>606</v>
      </c>
      <c r="K28" s="114">
        <f>SUM(K25:K27)</f>
        <v>0</v>
      </c>
      <c r="L28" s="115">
        <f>SUM(L25:L27)</f>
        <v>0</v>
      </c>
      <c r="M28" s="116"/>
      <c r="N28" s="112">
        <f>SUM(N25:N27)</f>
        <v>0</v>
      </c>
      <c r="O28" s="122"/>
      <c r="P28" s="166"/>
      <c r="Q28" s="95"/>
      <c r="R28" s="207"/>
      <c r="S28" s="95"/>
      <c r="T28" s="95"/>
      <c r="U28" s="213"/>
      <c r="V28" s="120"/>
    </row>
    <row r="29" spans="2:22" ht="15" customHeight="1" thickTop="1" x14ac:dyDescent="0.15">
      <c r="B29" s="455"/>
      <c r="C29" s="528" t="s">
        <v>430</v>
      </c>
      <c r="D29" s="535">
        <v>170</v>
      </c>
      <c r="E29" s="536" t="s">
        <v>431</v>
      </c>
      <c r="F29" s="214">
        <v>11.56</v>
      </c>
      <c r="G29" s="98">
        <f t="shared" si="10"/>
        <v>1965.2</v>
      </c>
      <c r="H29" s="109"/>
      <c r="I29" s="1183" t="s">
        <v>110</v>
      </c>
      <c r="J29" s="214"/>
      <c r="K29" s="316"/>
      <c r="L29" s="316"/>
      <c r="M29" s="316"/>
      <c r="N29" s="98"/>
      <c r="O29" s="27"/>
      <c r="P29" s="166"/>
      <c r="Q29" s="95"/>
      <c r="R29" s="207"/>
      <c r="S29" s="95"/>
      <c r="T29" s="95"/>
      <c r="U29" s="213"/>
      <c r="V29" s="120"/>
    </row>
    <row r="30" spans="2:22" ht="15" customHeight="1" x14ac:dyDescent="0.15">
      <c r="B30" s="455"/>
      <c r="C30" s="528" t="s">
        <v>423</v>
      </c>
      <c r="D30" s="535">
        <v>833</v>
      </c>
      <c r="E30" s="536" t="s">
        <v>433</v>
      </c>
      <c r="F30" s="214">
        <v>1.43</v>
      </c>
      <c r="G30" s="98">
        <f t="shared" si="10"/>
        <v>1191.19</v>
      </c>
      <c r="H30" s="109"/>
      <c r="I30" s="1102"/>
      <c r="J30" s="214"/>
      <c r="K30" s="316"/>
      <c r="L30" s="316"/>
      <c r="M30" s="316"/>
      <c r="N30" s="98">
        <f t="shared" ref="N30:N31" si="11">K30*L30*M30</f>
        <v>0</v>
      </c>
      <c r="P30" s="166"/>
      <c r="Q30" s="95"/>
      <c r="R30" s="446"/>
      <c r="S30" s="95"/>
      <c r="T30" s="95"/>
      <c r="U30" s="213"/>
      <c r="V30" s="120"/>
    </row>
    <row r="31" spans="2:22" ht="15" customHeight="1" x14ac:dyDescent="0.15">
      <c r="B31" s="455"/>
      <c r="C31" s="528" t="s">
        <v>712</v>
      </c>
      <c r="D31" s="535">
        <v>1666</v>
      </c>
      <c r="E31" s="536" t="s">
        <v>435</v>
      </c>
      <c r="F31" s="214">
        <v>1.51</v>
      </c>
      <c r="G31" s="98">
        <f t="shared" si="10"/>
        <v>2515.66</v>
      </c>
      <c r="H31" s="109"/>
      <c r="I31" s="1102"/>
      <c r="J31" s="214"/>
      <c r="K31" s="316"/>
      <c r="L31" s="316"/>
      <c r="M31" s="316"/>
      <c r="N31" s="98">
        <f t="shared" si="11"/>
        <v>0</v>
      </c>
      <c r="P31" s="166"/>
      <c r="Q31" s="95"/>
      <c r="R31" s="446"/>
      <c r="S31" s="95"/>
      <c r="T31" s="95"/>
      <c r="U31" s="213"/>
      <c r="V31" s="120"/>
    </row>
    <row r="32" spans="2:22" ht="15" customHeight="1" thickBot="1" x14ac:dyDescent="0.2">
      <c r="B32" s="455"/>
      <c r="C32" s="528" t="s">
        <v>713</v>
      </c>
      <c r="D32" s="535">
        <v>833</v>
      </c>
      <c r="E32" s="536" t="s">
        <v>437</v>
      </c>
      <c r="F32" s="214">
        <v>1.71</v>
      </c>
      <c r="G32" s="98">
        <f t="shared" si="10"/>
        <v>1424.43</v>
      </c>
      <c r="H32" s="109"/>
      <c r="I32" s="1186"/>
      <c r="J32" s="168" t="s">
        <v>693</v>
      </c>
      <c r="K32" s="117">
        <f>SUM(K29:K31)</f>
        <v>0</v>
      </c>
      <c r="L32" s="379">
        <f>SUM(L29:L31)</f>
        <v>0</v>
      </c>
      <c r="M32" s="119"/>
      <c r="N32" s="380">
        <f>SUM(N29:N31)</f>
        <v>0</v>
      </c>
      <c r="P32" s="166"/>
      <c r="Q32" s="95"/>
      <c r="R32" s="446"/>
      <c r="S32" s="95"/>
      <c r="T32" s="95"/>
      <c r="U32" s="213"/>
      <c r="V32" s="120"/>
    </row>
    <row r="33" spans="2:22" ht="15" customHeight="1" x14ac:dyDescent="0.15">
      <c r="B33" s="455"/>
      <c r="C33" s="528" t="s">
        <v>438</v>
      </c>
      <c r="D33" s="535">
        <v>333</v>
      </c>
      <c r="E33" s="536" t="s">
        <v>439</v>
      </c>
      <c r="F33" s="214">
        <v>7.3780000000000001</v>
      </c>
      <c r="G33" s="98">
        <f t="shared" si="10"/>
        <v>2456.8740000000003</v>
      </c>
      <c r="H33" s="109"/>
      <c r="I33" s="93"/>
      <c r="J33" s="93"/>
      <c r="K33" s="93"/>
      <c r="L33" s="93"/>
      <c r="M33" s="93"/>
      <c r="N33" s="93"/>
      <c r="P33" s="166"/>
      <c r="Q33" s="95"/>
      <c r="R33" s="446"/>
      <c r="S33" s="95"/>
      <c r="T33" s="95"/>
      <c r="U33" s="213"/>
      <c r="V33" s="120"/>
    </row>
    <row r="34" spans="2:22" ht="15" customHeight="1" thickBot="1" x14ac:dyDescent="0.2">
      <c r="B34" s="455"/>
      <c r="C34" s="528"/>
      <c r="D34" s="535"/>
      <c r="E34" s="536"/>
      <c r="F34" s="214"/>
      <c r="G34" s="98"/>
      <c r="H34" s="109"/>
      <c r="I34" s="318" t="s">
        <v>154</v>
      </c>
      <c r="J34" s="318"/>
      <c r="K34" s="81"/>
      <c r="L34" s="81"/>
      <c r="M34" s="81"/>
      <c r="P34" s="458" t="s">
        <v>147</v>
      </c>
      <c r="Q34" s="174"/>
      <c r="R34" s="174"/>
      <c r="S34" s="174"/>
      <c r="T34" s="174"/>
      <c r="U34" s="121"/>
      <c r="V34" s="375">
        <f>SUM(V15:V33)</f>
        <v>1306.6285714285714</v>
      </c>
    </row>
    <row r="35" spans="2:22" ht="15" customHeight="1" x14ac:dyDescent="0.15">
      <c r="B35" s="455"/>
      <c r="C35" s="528"/>
      <c r="D35" s="535"/>
      <c r="E35" s="536"/>
      <c r="F35" s="214"/>
      <c r="G35" s="98"/>
      <c r="H35" s="109"/>
      <c r="I35" s="343" t="s">
        <v>142</v>
      </c>
      <c r="J35" s="505" t="s">
        <v>3</v>
      </c>
      <c r="K35" s="1181" t="s">
        <v>143</v>
      </c>
      <c r="L35" s="1182"/>
      <c r="M35" s="506" t="s">
        <v>191</v>
      </c>
      <c r="N35" s="507" t="s">
        <v>625</v>
      </c>
    </row>
    <row r="36" spans="2:22" ht="15" customHeight="1" thickBot="1" x14ac:dyDescent="0.2">
      <c r="B36" s="455"/>
      <c r="C36" s="214"/>
      <c r="D36" s="214"/>
      <c r="E36" s="373" t="s">
        <v>92</v>
      </c>
      <c r="F36" s="214"/>
      <c r="G36" s="98">
        <f t="shared" si="10"/>
        <v>0</v>
      </c>
      <c r="H36" s="109"/>
      <c r="I36" s="1196" t="s">
        <v>0</v>
      </c>
      <c r="J36" s="107" t="s">
        <v>140</v>
      </c>
      <c r="K36" s="1199">
        <v>2160000</v>
      </c>
      <c r="L36" s="1200"/>
      <c r="M36" s="752">
        <v>250</v>
      </c>
      <c r="N36" s="161">
        <f>+K36/M36*10*0.014</f>
        <v>1209.6000000000001</v>
      </c>
      <c r="P36" s="388" t="s">
        <v>148</v>
      </c>
      <c r="Q36" s="81"/>
      <c r="R36" s="81"/>
      <c r="S36" s="81"/>
      <c r="T36" s="81"/>
    </row>
    <row r="37" spans="2:22" ht="15" customHeight="1" x14ac:dyDescent="0.15">
      <c r="B37" s="455"/>
      <c r="C37" s="214"/>
      <c r="D37" s="214"/>
      <c r="E37" s="373" t="s">
        <v>92</v>
      </c>
      <c r="F37" s="214"/>
      <c r="G37" s="98">
        <f t="shared" si="10"/>
        <v>0</v>
      </c>
      <c r="H37" s="109"/>
      <c r="I37" s="1197"/>
      <c r="J37" s="107" t="s">
        <v>141</v>
      </c>
      <c r="K37" s="1201">
        <v>3024000</v>
      </c>
      <c r="L37" s="1202"/>
      <c r="M37" s="752">
        <v>250</v>
      </c>
      <c r="N37" s="161">
        <f>+K37/M37*10*0.014</f>
        <v>1693.44</v>
      </c>
      <c r="O37" s="118"/>
      <c r="P37" s="343" t="s">
        <v>137</v>
      </c>
      <c r="Q37" s="1187" t="s">
        <v>149</v>
      </c>
      <c r="R37" s="1187"/>
      <c r="S37" s="753" t="s">
        <v>152</v>
      </c>
      <c r="T37" s="753" t="s">
        <v>151</v>
      </c>
      <c r="U37" s="382" t="s">
        <v>191</v>
      </c>
      <c r="V37" s="344" t="s">
        <v>625</v>
      </c>
    </row>
    <row r="38" spans="2:22" ht="15" customHeight="1" thickBot="1" x14ac:dyDescent="0.2">
      <c r="B38" s="456"/>
      <c r="C38" s="99" t="s">
        <v>94</v>
      </c>
      <c r="D38" s="99"/>
      <c r="E38" s="99"/>
      <c r="F38" s="99"/>
      <c r="G38" s="100">
        <f>SUM(G28:G37)</f>
        <v>11461.353999999999</v>
      </c>
      <c r="H38" s="109"/>
      <c r="I38" s="1197"/>
      <c r="J38" s="107"/>
      <c r="K38" s="1188"/>
      <c r="L38" s="1188"/>
      <c r="M38" s="752"/>
      <c r="N38" s="161"/>
      <c r="O38" s="118"/>
      <c r="P38" s="1189" t="s">
        <v>150</v>
      </c>
      <c r="Q38" s="158" t="s">
        <v>1069</v>
      </c>
      <c r="R38" s="766" t="s">
        <v>1070</v>
      </c>
      <c r="S38" s="159"/>
      <c r="T38" s="171"/>
      <c r="U38" s="159">
        <v>10</v>
      </c>
      <c r="V38" s="161">
        <v>4263</v>
      </c>
    </row>
    <row r="39" spans="2:22" ht="15" customHeight="1" thickTop="1" x14ac:dyDescent="0.15">
      <c r="B39" s="454" t="s">
        <v>107</v>
      </c>
      <c r="C39" s="528" t="s">
        <v>440</v>
      </c>
      <c r="D39" s="535">
        <v>9</v>
      </c>
      <c r="E39" s="536" t="s">
        <v>441</v>
      </c>
      <c r="F39" s="214">
        <v>410.5</v>
      </c>
      <c r="G39" s="98">
        <f>D39*F39</f>
        <v>3694.5</v>
      </c>
      <c r="H39" s="109"/>
      <c r="I39" s="1197"/>
      <c r="J39" s="107"/>
      <c r="K39" s="1188"/>
      <c r="L39" s="1188"/>
      <c r="M39" s="752"/>
      <c r="N39" s="161"/>
      <c r="O39" s="118"/>
      <c r="P39" s="1190"/>
      <c r="Q39" s="158"/>
      <c r="R39" s="170"/>
      <c r="S39" s="159"/>
      <c r="T39" s="171"/>
      <c r="U39" s="159"/>
      <c r="V39" s="161"/>
    </row>
    <row r="40" spans="2:22" ht="15" customHeight="1" x14ac:dyDescent="0.15">
      <c r="B40" s="455"/>
      <c r="C40" s="537" t="s">
        <v>248</v>
      </c>
      <c r="D40" s="535">
        <v>500</v>
      </c>
      <c r="E40" s="536" t="s">
        <v>443</v>
      </c>
      <c r="F40" s="214">
        <v>4.4800000000000004</v>
      </c>
      <c r="G40" s="98">
        <f t="shared" ref="G40:G48" si="12">D40*F40</f>
        <v>2240</v>
      </c>
      <c r="H40" s="109"/>
      <c r="I40" s="1197"/>
      <c r="J40" s="107" t="s">
        <v>1052</v>
      </c>
      <c r="K40" s="1188" t="s">
        <v>1051</v>
      </c>
      <c r="L40" s="1188"/>
      <c r="M40" s="752"/>
      <c r="N40" s="161">
        <f>M40*380/10</f>
        <v>0</v>
      </c>
      <c r="O40" s="118"/>
      <c r="P40" s="1190"/>
      <c r="Q40" s="158"/>
      <c r="R40" s="170"/>
      <c r="S40" s="159"/>
      <c r="T40" s="171"/>
      <c r="U40" s="159"/>
      <c r="V40" s="161"/>
    </row>
    <row r="41" spans="2:22" ht="15" customHeight="1" x14ac:dyDescent="0.15">
      <c r="B41" s="455"/>
      <c r="C41" s="537" t="s">
        <v>444</v>
      </c>
      <c r="D41" s="535">
        <v>100</v>
      </c>
      <c r="E41" s="536" t="s">
        <v>445</v>
      </c>
      <c r="F41" s="214">
        <v>15.2</v>
      </c>
      <c r="G41" s="98">
        <f t="shared" si="12"/>
        <v>1520</v>
      </c>
      <c r="H41" s="109"/>
      <c r="I41" s="1197"/>
      <c r="J41" s="107" t="s">
        <v>138</v>
      </c>
      <c r="K41" s="1188"/>
      <c r="L41" s="1188"/>
      <c r="M41" s="752"/>
      <c r="N41" s="161"/>
      <c r="O41" s="118"/>
      <c r="P41" s="1190"/>
      <c r="Q41" s="158"/>
      <c r="R41" s="170"/>
      <c r="S41" s="159"/>
      <c r="T41" s="171"/>
      <c r="U41" s="159"/>
      <c r="V41" s="161"/>
    </row>
    <row r="42" spans="2:22" ht="15" customHeight="1" x14ac:dyDescent="0.15">
      <c r="B42" s="455"/>
      <c r="C42" s="537" t="s">
        <v>425</v>
      </c>
      <c r="D42" s="535">
        <v>167</v>
      </c>
      <c r="E42" s="536" t="s">
        <v>447</v>
      </c>
      <c r="F42" s="214">
        <v>13.14</v>
      </c>
      <c r="G42" s="98">
        <f t="shared" si="12"/>
        <v>2194.38</v>
      </c>
      <c r="H42" s="109"/>
      <c r="I42" s="1197"/>
      <c r="J42" s="107" t="s">
        <v>139</v>
      </c>
      <c r="K42" s="1188"/>
      <c r="L42" s="1188"/>
      <c r="M42" s="752"/>
      <c r="N42" s="161"/>
      <c r="O42" s="118"/>
      <c r="P42" s="1190"/>
      <c r="Q42" s="158"/>
      <c r="R42" s="170"/>
      <c r="S42" s="159"/>
      <c r="T42" s="171"/>
      <c r="U42" s="159"/>
      <c r="V42" s="161"/>
    </row>
    <row r="43" spans="2:22" ht="15" customHeight="1" thickBot="1" x14ac:dyDescent="0.2">
      <c r="B43" s="455"/>
      <c r="C43" s="537" t="s">
        <v>252</v>
      </c>
      <c r="D43" s="535">
        <v>250</v>
      </c>
      <c r="E43" s="536" t="s">
        <v>449</v>
      </c>
      <c r="F43" s="214">
        <v>4.9400000000000004</v>
      </c>
      <c r="G43" s="98">
        <f t="shared" si="12"/>
        <v>1235</v>
      </c>
      <c r="H43" s="109"/>
      <c r="I43" s="1198"/>
      <c r="J43" s="155" t="s">
        <v>95</v>
      </c>
      <c r="K43" s="1192"/>
      <c r="L43" s="1193"/>
      <c r="M43" s="156"/>
      <c r="N43" s="160">
        <f>SUM(N36:N42)</f>
        <v>2903.04</v>
      </c>
      <c r="O43" s="118"/>
      <c r="P43" s="1190"/>
      <c r="Q43" s="158"/>
      <c r="R43" s="170"/>
      <c r="S43" s="159"/>
      <c r="T43" s="171"/>
      <c r="U43" s="159"/>
      <c r="V43" s="161"/>
    </row>
    <row r="44" spans="2:22" ht="15" customHeight="1" thickTop="1" thickBot="1" x14ac:dyDescent="0.2">
      <c r="B44" s="455"/>
      <c r="C44" s="537" t="s">
        <v>251</v>
      </c>
      <c r="D44" s="535">
        <v>500</v>
      </c>
      <c r="E44" s="536" t="s">
        <v>451</v>
      </c>
      <c r="F44" s="214">
        <v>4.26</v>
      </c>
      <c r="G44" s="98">
        <f t="shared" si="12"/>
        <v>2130</v>
      </c>
      <c r="H44" s="109"/>
      <c r="I44" s="1203" t="s">
        <v>144</v>
      </c>
      <c r="J44" s="157" t="s">
        <v>629</v>
      </c>
      <c r="K44" s="1206">
        <v>8200</v>
      </c>
      <c r="L44" s="1206"/>
      <c r="M44" s="752">
        <v>250</v>
      </c>
      <c r="N44" s="750">
        <f>+K44/M44*10</f>
        <v>328</v>
      </c>
      <c r="O44" s="118"/>
      <c r="P44" s="1191"/>
      <c r="Q44" s="162" t="s">
        <v>153</v>
      </c>
      <c r="R44" s="163"/>
      <c r="S44" s="163"/>
      <c r="T44" s="163"/>
      <c r="U44" s="163"/>
      <c r="V44" s="164">
        <f>SUM(V38:V43)</f>
        <v>4263</v>
      </c>
    </row>
    <row r="45" spans="2:22" ht="15" customHeight="1" thickTop="1" x14ac:dyDescent="0.15">
      <c r="B45" s="455"/>
      <c r="C45" s="537" t="s">
        <v>714</v>
      </c>
      <c r="D45" s="535">
        <v>125</v>
      </c>
      <c r="E45" s="536" t="s">
        <v>453</v>
      </c>
      <c r="F45" s="214">
        <v>15.18</v>
      </c>
      <c r="G45" s="98">
        <f t="shared" si="12"/>
        <v>1897.5</v>
      </c>
      <c r="H45" s="109"/>
      <c r="I45" s="1204"/>
      <c r="J45" s="158"/>
      <c r="K45" s="1188"/>
      <c r="L45" s="1188"/>
      <c r="M45" s="752"/>
      <c r="N45" s="161"/>
      <c r="O45" s="118"/>
      <c r="P45" s="1219" t="s">
        <v>158</v>
      </c>
      <c r="Q45" s="1210" t="s">
        <v>159</v>
      </c>
      <c r="R45" s="172" t="s">
        <v>160</v>
      </c>
      <c r="S45" s="158">
        <v>35750</v>
      </c>
      <c r="T45" s="171">
        <v>1</v>
      </c>
      <c r="U45" s="625">
        <v>250</v>
      </c>
      <c r="V45" s="161">
        <f>+S45*T45/U45*10</f>
        <v>1430</v>
      </c>
    </row>
    <row r="46" spans="2:22" ht="15" customHeight="1" x14ac:dyDescent="0.15">
      <c r="B46" s="455"/>
      <c r="C46" s="537" t="s">
        <v>454</v>
      </c>
      <c r="D46" s="535">
        <v>167</v>
      </c>
      <c r="E46" s="536" t="s">
        <v>455</v>
      </c>
      <c r="F46" s="214">
        <v>19.2</v>
      </c>
      <c r="G46" s="98">
        <f t="shared" si="12"/>
        <v>3206.4</v>
      </c>
      <c r="H46" s="109"/>
      <c r="I46" s="1204"/>
      <c r="J46" s="107"/>
      <c r="K46" s="1188"/>
      <c r="L46" s="1188"/>
      <c r="M46" s="752"/>
      <c r="N46" s="161"/>
      <c r="O46" s="118"/>
      <c r="P46" s="1190"/>
      <c r="Q46" s="1211"/>
      <c r="R46" s="172"/>
      <c r="S46" s="158"/>
      <c r="T46" s="171"/>
      <c r="U46" s="158"/>
      <c r="V46" s="161"/>
    </row>
    <row r="47" spans="2:22" ht="15" customHeight="1" thickBot="1" x14ac:dyDescent="0.2">
      <c r="B47" s="455"/>
      <c r="C47" s="537" t="s">
        <v>456</v>
      </c>
      <c r="D47" s="537">
        <v>167</v>
      </c>
      <c r="E47" s="537" t="s">
        <v>457</v>
      </c>
      <c r="F47" s="214">
        <v>8.5399999999999991</v>
      </c>
      <c r="G47" s="98">
        <f t="shared" si="12"/>
        <v>1426.1799999999998</v>
      </c>
      <c r="H47" s="109"/>
      <c r="I47" s="1205"/>
      <c r="J47" s="155" t="s">
        <v>95</v>
      </c>
      <c r="K47" s="1192"/>
      <c r="L47" s="1193"/>
      <c r="M47" s="156"/>
      <c r="N47" s="160">
        <f>SUM(N44:N46)</f>
        <v>328</v>
      </c>
      <c r="O47" s="118"/>
      <c r="P47" s="1190"/>
      <c r="Q47" s="1211"/>
      <c r="R47" s="172" t="s">
        <v>157</v>
      </c>
      <c r="S47" s="158">
        <v>15600</v>
      </c>
      <c r="T47" s="171">
        <v>1</v>
      </c>
      <c r="U47" s="625">
        <v>250</v>
      </c>
      <c r="V47" s="161">
        <f t="shared" ref="V47" si="13">+S47*T47/U47*10</f>
        <v>624</v>
      </c>
    </row>
    <row r="48" spans="2:22" ht="15" customHeight="1" thickTop="1" x14ac:dyDescent="0.15">
      <c r="B48" s="455"/>
      <c r="C48" s="537" t="s">
        <v>715</v>
      </c>
      <c r="D48" s="537">
        <v>1000</v>
      </c>
      <c r="E48" s="537" t="s">
        <v>459</v>
      </c>
      <c r="F48" s="214">
        <v>2.94</v>
      </c>
      <c r="G48" s="98">
        <f t="shared" si="12"/>
        <v>2940</v>
      </c>
      <c r="H48" s="109"/>
      <c r="I48" s="1203" t="s">
        <v>145</v>
      </c>
      <c r="J48" s="157" t="s">
        <v>629</v>
      </c>
      <c r="K48" s="1206">
        <v>11500</v>
      </c>
      <c r="L48" s="1206"/>
      <c r="M48" s="752">
        <v>250</v>
      </c>
      <c r="N48" s="750">
        <f>+K48/M48*10</f>
        <v>460</v>
      </c>
      <c r="O48" s="118"/>
      <c r="P48" s="1190"/>
      <c r="Q48" s="1211"/>
      <c r="R48" s="172"/>
      <c r="S48" s="158"/>
      <c r="T48" s="171"/>
      <c r="U48" s="158"/>
      <c r="V48" s="161"/>
    </row>
    <row r="49" spans="2:22" ht="15" customHeight="1" thickBot="1" x14ac:dyDescent="0.2">
      <c r="B49" s="456"/>
      <c r="C49" s="101" t="s">
        <v>95</v>
      </c>
      <c r="D49" s="102"/>
      <c r="E49" s="102"/>
      <c r="F49" s="102"/>
      <c r="G49" s="103">
        <f>SUM(G39:G48)</f>
        <v>22483.960000000003</v>
      </c>
      <c r="H49" s="109"/>
      <c r="I49" s="1204"/>
      <c r="J49" s="158" t="s">
        <v>629</v>
      </c>
      <c r="K49" s="1188"/>
      <c r="L49" s="1188"/>
      <c r="M49" s="752"/>
      <c r="N49" s="161"/>
      <c r="O49" s="118"/>
      <c r="P49" s="1190"/>
      <c r="Q49" s="1212"/>
      <c r="R49" s="172"/>
      <c r="S49" s="158"/>
      <c r="T49" s="158"/>
      <c r="U49" s="107"/>
      <c r="V49" s="173"/>
    </row>
    <row r="50" spans="2:22" ht="15" customHeight="1" thickTop="1" thickBot="1" x14ac:dyDescent="0.2">
      <c r="B50" s="1183" t="s">
        <v>29</v>
      </c>
      <c r="C50" s="528" t="s">
        <v>460</v>
      </c>
      <c r="D50" s="535">
        <v>1000</v>
      </c>
      <c r="E50" s="536" t="s">
        <v>461</v>
      </c>
      <c r="F50" s="214">
        <v>2.35</v>
      </c>
      <c r="G50" s="98">
        <f t="shared" ref="G50:G52" si="14">D50*F50</f>
        <v>2350</v>
      </c>
      <c r="H50" s="109"/>
      <c r="I50" s="1204"/>
      <c r="J50" s="107"/>
      <c r="K50" s="1188"/>
      <c r="L50" s="1188"/>
      <c r="M50" s="752"/>
      <c r="N50" s="161"/>
      <c r="O50" s="118"/>
      <c r="P50" s="1190"/>
      <c r="Q50" s="162" t="s">
        <v>153</v>
      </c>
      <c r="R50" s="163"/>
      <c r="S50" s="163"/>
      <c r="T50" s="163"/>
      <c r="U50" s="163"/>
      <c r="V50" s="164">
        <f>SUM(V45:V49)</f>
        <v>2054</v>
      </c>
    </row>
    <row r="51" spans="2:22" ht="15" customHeight="1" thickTop="1" thickBot="1" x14ac:dyDescent="0.2">
      <c r="B51" s="1102"/>
      <c r="C51" s="528" t="s">
        <v>716</v>
      </c>
      <c r="D51" s="528">
        <v>500</v>
      </c>
      <c r="E51" s="528" t="s">
        <v>463</v>
      </c>
      <c r="F51" s="214">
        <v>3.786</v>
      </c>
      <c r="G51" s="98">
        <f t="shared" si="14"/>
        <v>1893</v>
      </c>
      <c r="H51" s="109"/>
      <c r="I51" s="1205"/>
      <c r="J51" s="155" t="s">
        <v>95</v>
      </c>
      <c r="K51" s="1192"/>
      <c r="L51" s="1193"/>
      <c r="M51" s="156"/>
      <c r="N51" s="160">
        <f>SUM(N48:N50)</f>
        <v>460</v>
      </c>
      <c r="O51" s="118"/>
      <c r="P51" s="1190"/>
      <c r="Q51" s="1210" t="s">
        <v>161</v>
      </c>
      <c r="R51" s="172" t="s">
        <v>160</v>
      </c>
      <c r="S51" s="158">
        <v>60000</v>
      </c>
      <c r="T51" s="171">
        <v>1</v>
      </c>
      <c r="U51" s="625">
        <v>250</v>
      </c>
      <c r="V51" s="161">
        <f>+S51*T51/U51*10</f>
        <v>2400</v>
      </c>
    </row>
    <row r="52" spans="2:22" ht="15" customHeight="1" thickTop="1" x14ac:dyDescent="0.15">
      <c r="B52" s="1102"/>
      <c r="C52" s="214"/>
      <c r="D52" s="214"/>
      <c r="E52" s="214"/>
      <c r="F52" s="214"/>
      <c r="G52" s="98">
        <f t="shared" si="14"/>
        <v>0</v>
      </c>
      <c r="H52" s="109"/>
      <c r="I52" s="1203" t="s">
        <v>146</v>
      </c>
      <c r="J52" s="752" t="s">
        <v>157</v>
      </c>
      <c r="K52" s="1206">
        <v>5000</v>
      </c>
      <c r="L52" s="1206"/>
      <c r="M52" s="752">
        <v>250</v>
      </c>
      <c r="N52" s="750">
        <f>+K52/M52*10</f>
        <v>200</v>
      </c>
      <c r="O52" s="118"/>
      <c r="P52" s="1190"/>
      <c r="Q52" s="1211"/>
      <c r="R52" s="172"/>
      <c r="S52" s="158"/>
      <c r="T52" s="171"/>
      <c r="U52" s="158"/>
      <c r="V52" s="161"/>
    </row>
    <row r="53" spans="2:22" ht="14.25" thickBot="1" x14ac:dyDescent="0.2">
      <c r="B53" s="1170"/>
      <c r="C53" s="101" t="s">
        <v>95</v>
      </c>
      <c r="D53" s="102"/>
      <c r="E53" s="102"/>
      <c r="F53" s="102"/>
      <c r="G53" s="103">
        <f>SUM(G50:G52)</f>
        <v>4243</v>
      </c>
      <c r="I53" s="1204"/>
      <c r="J53" s="158"/>
      <c r="K53" s="1194"/>
      <c r="L53" s="1195"/>
      <c r="M53" s="165"/>
      <c r="N53" s="161"/>
      <c r="O53" s="118"/>
      <c r="P53" s="1190"/>
      <c r="Q53" s="1211"/>
      <c r="R53" s="172" t="s">
        <v>157</v>
      </c>
      <c r="S53" s="158">
        <v>25000</v>
      </c>
      <c r="T53" s="171">
        <v>1</v>
      </c>
      <c r="U53" s="625">
        <v>250</v>
      </c>
      <c r="V53" s="161">
        <f>+S53*T53/U53*10</f>
        <v>1000</v>
      </c>
    </row>
    <row r="54" spans="2:22" ht="14.25" thickTop="1" x14ac:dyDescent="0.15">
      <c r="B54" s="1183" t="s">
        <v>108</v>
      </c>
      <c r="C54" s="528" t="s">
        <v>464</v>
      </c>
      <c r="D54" s="528">
        <v>1500</v>
      </c>
      <c r="E54" s="528" t="s">
        <v>717</v>
      </c>
      <c r="F54" s="214">
        <v>1.302</v>
      </c>
      <c r="G54" s="98">
        <f>D54*F54</f>
        <v>1953</v>
      </c>
      <c r="I54" s="1204"/>
      <c r="J54" s="158"/>
      <c r="K54" s="1194"/>
      <c r="L54" s="1195"/>
      <c r="M54" s="165"/>
      <c r="N54" s="161"/>
      <c r="O54" s="118"/>
      <c r="P54" s="1190"/>
      <c r="Q54" s="1211"/>
      <c r="R54" s="172"/>
      <c r="S54" s="158"/>
      <c r="T54" s="171"/>
      <c r="U54" s="158"/>
      <c r="V54" s="161"/>
    </row>
    <row r="55" spans="2:22" x14ac:dyDescent="0.15">
      <c r="B55" s="1102"/>
      <c r="C55" s="528" t="s">
        <v>466</v>
      </c>
      <c r="D55" s="528">
        <v>50</v>
      </c>
      <c r="E55" s="528" t="s">
        <v>467</v>
      </c>
      <c r="F55" s="214">
        <v>0.66</v>
      </c>
      <c r="G55" s="98">
        <f>D55*F55</f>
        <v>33</v>
      </c>
      <c r="I55" s="1204"/>
      <c r="J55" s="752" t="s">
        <v>157</v>
      </c>
      <c r="K55" s="1213"/>
      <c r="L55" s="1214"/>
      <c r="M55" s="165"/>
      <c r="N55" s="161"/>
      <c r="O55" s="118"/>
      <c r="P55" s="1190"/>
      <c r="Q55" s="1212"/>
      <c r="R55" s="172"/>
      <c r="S55" s="158"/>
      <c r="T55" s="158"/>
      <c r="U55" s="107"/>
      <c r="V55" s="173"/>
    </row>
    <row r="56" spans="2:22" x14ac:dyDescent="0.15">
      <c r="B56" s="1102"/>
      <c r="C56" s="528" t="s">
        <v>718</v>
      </c>
      <c r="D56" s="528">
        <v>167</v>
      </c>
      <c r="E56" s="528" t="s">
        <v>469</v>
      </c>
      <c r="F56" s="214">
        <v>35.9</v>
      </c>
      <c r="G56" s="98">
        <f>D56*F56</f>
        <v>5995.3</v>
      </c>
      <c r="I56" s="1204"/>
      <c r="J56" s="158"/>
      <c r="K56" s="1194"/>
      <c r="L56" s="1195"/>
      <c r="M56" s="165"/>
      <c r="N56" s="169"/>
      <c r="O56" s="118"/>
      <c r="P56" s="1220"/>
      <c r="Q56" s="176" t="s">
        <v>153</v>
      </c>
      <c r="R56" s="177"/>
      <c r="S56" s="177"/>
      <c r="T56" s="177"/>
      <c r="U56" s="177"/>
      <c r="V56" s="178">
        <f>SUM(V51:V55)</f>
        <v>3400</v>
      </c>
    </row>
    <row r="57" spans="2:22" ht="14.25" thickBot="1" x14ac:dyDescent="0.2">
      <c r="B57" s="1186"/>
      <c r="C57" s="104" t="s">
        <v>98</v>
      </c>
      <c r="D57" s="105"/>
      <c r="E57" s="105"/>
      <c r="F57" s="105"/>
      <c r="G57" s="106">
        <f>SUM(G54:G56)</f>
        <v>7981.3</v>
      </c>
      <c r="I57" s="1196"/>
      <c r="J57" s="383" t="s">
        <v>95</v>
      </c>
      <c r="K57" s="1215"/>
      <c r="L57" s="1216"/>
      <c r="M57" s="384"/>
      <c r="N57" s="385">
        <f>SUM(N52:N56)</f>
        <v>200</v>
      </c>
      <c r="O57" s="118"/>
      <c r="P57" s="1217" t="s">
        <v>147</v>
      </c>
      <c r="Q57" s="1218"/>
      <c r="R57" s="174"/>
      <c r="S57" s="174"/>
      <c r="T57" s="174"/>
      <c r="U57" s="174"/>
      <c r="V57" s="175">
        <f>SUM(V44,V50,V56)</f>
        <v>9717</v>
      </c>
    </row>
    <row r="58" spans="2:22" ht="14.25" thickBot="1" x14ac:dyDescent="0.2">
      <c r="I58" s="1207" t="s">
        <v>147</v>
      </c>
      <c r="J58" s="1185"/>
      <c r="K58" s="1208"/>
      <c r="L58" s="1209"/>
      <c r="M58" s="121"/>
      <c r="N58" s="175">
        <f>SUM(N43,N47,N51,N57)</f>
        <v>3891.04</v>
      </c>
      <c r="O58" s="118"/>
      <c r="V58" s="26"/>
    </row>
    <row r="59" spans="2:22" x14ac:dyDescent="0.15">
      <c r="O59" s="118"/>
    </row>
    <row r="60" spans="2:22" x14ac:dyDescent="0.15">
      <c r="I60" s="118"/>
      <c r="J60" s="118"/>
      <c r="K60" s="118"/>
      <c r="L60" s="118"/>
      <c r="M60" s="118"/>
      <c r="N60" s="118"/>
      <c r="O60" s="118"/>
    </row>
    <row r="61" spans="2:22" x14ac:dyDescent="0.15">
      <c r="I61" s="118"/>
      <c r="J61" s="118"/>
      <c r="K61" s="118"/>
      <c r="L61" s="118"/>
      <c r="M61" s="118"/>
      <c r="N61" s="118"/>
      <c r="O61" s="118"/>
    </row>
    <row r="62" spans="2:22" x14ac:dyDescent="0.15">
      <c r="I62" s="118"/>
      <c r="J62" s="118"/>
      <c r="K62" s="118"/>
      <c r="L62" s="118"/>
      <c r="M62" s="118"/>
      <c r="N62" s="118"/>
      <c r="O62" s="118"/>
    </row>
    <row r="63" spans="2:22" x14ac:dyDescent="0.15">
      <c r="I63" s="118"/>
      <c r="J63" s="118"/>
      <c r="K63" s="118"/>
      <c r="L63" s="118"/>
      <c r="M63" s="118"/>
      <c r="N63" s="118"/>
      <c r="O63" s="118"/>
    </row>
    <row r="64" spans="2:22" x14ac:dyDescent="0.15">
      <c r="I64" s="118"/>
      <c r="J64" s="118"/>
      <c r="K64" s="118"/>
      <c r="L64" s="118"/>
      <c r="M64" s="118"/>
      <c r="N64" s="118"/>
      <c r="O64" s="118"/>
    </row>
    <row r="65" spans="9:15" x14ac:dyDescent="0.15">
      <c r="I65" s="118"/>
      <c r="J65" s="118"/>
      <c r="K65" s="118"/>
      <c r="L65" s="118"/>
      <c r="M65" s="118"/>
      <c r="N65" s="118"/>
      <c r="O65" s="118"/>
    </row>
    <row r="66" spans="9:15" x14ac:dyDescent="0.15">
      <c r="I66" s="118"/>
      <c r="J66" s="118"/>
      <c r="K66" s="118"/>
      <c r="L66" s="118"/>
      <c r="M66" s="118"/>
      <c r="N66" s="118"/>
      <c r="O66" s="118"/>
    </row>
    <row r="67" spans="9:15" x14ac:dyDescent="0.15">
      <c r="I67" s="118"/>
      <c r="J67" s="118"/>
      <c r="K67" s="118"/>
      <c r="L67" s="118"/>
      <c r="M67" s="118"/>
      <c r="N67" s="118"/>
      <c r="O67" s="118"/>
    </row>
    <row r="68" spans="9:15" x14ac:dyDescent="0.15">
      <c r="I68" s="118"/>
      <c r="J68" s="118"/>
      <c r="K68" s="118"/>
      <c r="L68" s="118"/>
      <c r="M68" s="118"/>
      <c r="N68" s="118"/>
      <c r="O68" s="118"/>
    </row>
    <row r="69" spans="9:15" x14ac:dyDescent="0.15">
      <c r="I69" s="118"/>
      <c r="J69" s="118"/>
      <c r="K69" s="118"/>
      <c r="L69" s="118"/>
      <c r="M69" s="118"/>
      <c r="N69" s="118"/>
      <c r="O69" s="118"/>
    </row>
    <row r="70" spans="9:15" x14ac:dyDescent="0.15">
      <c r="I70" s="118"/>
      <c r="J70" s="118"/>
      <c r="K70" s="118"/>
      <c r="L70" s="118"/>
      <c r="M70" s="118"/>
      <c r="N70" s="118"/>
      <c r="O70" s="118"/>
    </row>
    <row r="71" spans="9:15" x14ac:dyDescent="0.15">
      <c r="I71" s="118"/>
      <c r="J71" s="118"/>
      <c r="K71" s="118"/>
      <c r="L71" s="118"/>
      <c r="M71" s="118"/>
      <c r="N71" s="118"/>
      <c r="O71" s="118"/>
    </row>
    <row r="72" spans="9:15" x14ac:dyDescent="0.15">
      <c r="I72" s="118"/>
      <c r="J72" s="118"/>
      <c r="K72" s="118"/>
      <c r="L72" s="118"/>
      <c r="M72" s="118"/>
      <c r="N72" s="118"/>
      <c r="O72" s="118"/>
    </row>
    <row r="73" spans="9:15" x14ac:dyDescent="0.15">
      <c r="I73" s="118"/>
      <c r="J73" s="118"/>
      <c r="K73" s="118"/>
      <c r="L73" s="118"/>
      <c r="M73" s="118"/>
      <c r="N73" s="118"/>
      <c r="O73" s="118"/>
    </row>
    <row r="74" spans="9:15" x14ac:dyDescent="0.15">
      <c r="I74" s="118"/>
      <c r="J74" s="118"/>
      <c r="K74" s="118"/>
      <c r="L74" s="118"/>
      <c r="M74" s="118"/>
      <c r="N74" s="118"/>
      <c r="O74" s="118"/>
    </row>
    <row r="75" spans="9:15" x14ac:dyDescent="0.15">
      <c r="I75" s="118"/>
      <c r="J75" s="118"/>
      <c r="K75" s="118"/>
      <c r="L75" s="118"/>
      <c r="M75" s="118"/>
      <c r="N75" s="118"/>
      <c r="O75" s="118"/>
    </row>
    <row r="76" spans="9:15" x14ac:dyDescent="0.15">
      <c r="I76" s="118"/>
      <c r="J76" s="118"/>
      <c r="K76" s="118"/>
      <c r="L76" s="118"/>
      <c r="M76" s="118"/>
      <c r="N76" s="118"/>
      <c r="O76" s="118"/>
    </row>
    <row r="77" spans="9:15" x14ac:dyDescent="0.15">
      <c r="I77" s="118"/>
      <c r="J77" s="118"/>
      <c r="K77" s="118"/>
      <c r="L77" s="118"/>
      <c r="M77" s="118"/>
      <c r="N77" s="118"/>
      <c r="O77" s="118"/>
    </row>
    <row r="78" spans="9:15" x14ac:dyDescent="0.15">
      <c r="I78" s="118"/>
      <c r="J78" s="118"/>
      <c r="K78" s="118"/>
      <c r="L78" s="118"/>
      <c r="M78" s="118"/>
      <c r="N78" s="118"/>
      <c r="O78" s="118"/>
    </row>
    <row r="79" spans="9:15" x14ac:dyDescent="0.15">
      <c r="I79" s="118"/>
      <c r="J79" s="118"/>
      <c r="K79" s="118"/>
      <c r="L79" s="118"/>
      <c r="M79" s="118"/>
      <c r="N79" s="118"/>
      <c r="O79" s="118"/>
    </row>
    <row r="80" spans="9:15" x14ac:dyDescent="0.15">
      <c r="I80" s="118"/>
      <c r="J80" s="118"/>
      <c r="K80" s="118"/>
      <c r="L80" s="118"/>
      <c r="M80" s="118"/>
      <c r="N80" s="118"/>
      <c r="O80" s="118"/>
    </row>
    <row r="81" spans="2:15" x14ac:dyDescent="0.15">
      <c r="I81" s="118"/>
      <c r="J81" s="118"/>
      <c r="K81" s="118"/>
      <c r="L81" s="118"/>
      <c r="M81" s="118"/>
      <c r="N81" s="118"/>
      <c r="O81" s="118"/>
    </row>
    <row r="82" spans="2:15" x14ac:dyDescent="0.15">
      <c r="I82" s="118"/>
      <c r="J82" s="118"/>
      <c r="K82" s="118"/>
      <c r="L82" s="118"/>
      <c r="M82" s="118"/>
      <c r="N82" s="118"/>
      <c r="O82" s="118"/>
    </row>
    <row r="83" spans="2:15" x14ac:dyDescent="0.15">
      <c r="B83" s="108"/>
      <c r="C83" s="109"/>
      <c r="D83" s="109"/>
      <c r="E83" s="109"/>
      <c r="F83" s="109"/>
      <c r="I83" s="118"/>
      <c r="J83" s="118"/>
      <c r="K83" s="118"/>
      <c r="L83" s="118"/>
      <c r="M83" s="118"/>
      <c r="N83" s="118"/>
      <c r="O83" s="118"/>
    </row>
    <row r="84" spans="2:15" x14ac:dyDescent="0.15">
      <c r="B84" s="108"/>
      <c r="C84" s="109"/>
      <c r="D84" s="109"/>
      <c r="E84" s="109"/>
      <c r="F84" s="109"/>
      <c r="I84" s="118"/>
      <c r="J84" s="118"/>
      <c r="K84" s="118"/>
      <c r="L84" s="118"/>
      <c r="M84" s="118"/>
      <c r="N84" s="118"/>
      <c r="O84" s="118"/>
    </row>
    <row r="85" spans="2:15" x14ac:dyDescent="0.15">
      <c r="I85" s="118"/>
      <c r="J85" s="118"/>
      <c r="K85" s="118"/>
      <c r="L85" s="118"/>
      <c r="M85" s="118"/>
      <c r="N85" s="118"/>
      <c r="O85" s="118"/>
    </row>
    <row r="86" spans="2:15" x14ac:dyDescent="0.15">
      <c r="I86" s="118"/>
      <c r="J86" s="118"/>
      <c r="K86" s="118"/>
      <c r="L86" s="118"/>
      <c r="M86" s="118"/>
      <c r="N86" s="118"/>
      <c r="O86" s="118"/>
    </row>
    <row r="87" spans="2:15" x14ac:dyDescent="0.15">
      <c r="I87" s="118"/>
      <c r="J87" s="118"/>
      <c r="K87" s="118"/>
      <c r="L87" s="118"/>
      <c r="M87" s="118"/>
      <c r="N87" s="118"/>
      <c r="O87" s="118"/>
    </row>
    <row r="88" spans="2:15" x14ac:dyDescent="0.15">
      <c r="I88" s="118"/>
      <c r="J88" s="118"/>
      <c r="K88" s="118"/>
      <c r="L88" s="118"/>
      <c r="M88" s="118"/>
      <c r="N88" s="118"/>
      <c r="O88" s="118"/>
    </row>
    <row r="89" spans="2:15" x14ac:dyDescent="0.15">
      <c r="I89" s="118"/>
      <c r="J89" s="118"/>
      <c r="K89" s="118"/>
      <c r="L89" s="118"/>
      <c r="M89" s="118"/>
      <c r="N89" s="118"/>
      <c r="O89" s="118"/>
    </row>
    <row r="90" spans="2:15" x14ac:dyDescent="0.15">
      <c r="I90" s="118"/>
      <c r="J90" s="118"/>
      <c r="K90" s="118"/>
      <c r="L90" s="118"/>
      <c r="M90" s="118"/>
      <c r="N90" s="118"/>
      <c r="O90" s="118"/>
    </row>
    <row r="91" spans="2:15" x14ac:dyDescent="0.15">
      <c r="I91" s="118"/>
      <c r="J91" s="118"/>
      <c r="K91" s="118"/>
      <c r="L91" s="118"/>
      <c r="M91" s="118"/>
      <c r="N91" s="118"/>
      <c r="O91" s="118"/>
    </row>
    <row r="92" spans="2:15" x14ac:dyDescent="0.15">
      <c r="I92" s="118"/>
      <c r="J92" s="118"/>
      <c r="K92" s="118"/>
      <c r="L92" s="118"/>
      <c r="M92" s="118"/>
      <c r="N92" s="118"/>
      <c r="O92" s="118"/>
    </row>
    <row r="93" spans="2:15" x14ac:dyDescent="0.15">
      <c r="I93" s="118"/>
      <c r="J93" s="118"/>
      <c r="K93" s="118"/>
      <c r="L93" s="118"/>
      <c r="M93" s="118"/>
      <c r="N93" s="118"/>
      <c r="O93" s="118"/>
    </row>
    <row r="94" spans="2:15" x14ac:dyDescent="0.15">
      <c r="I94" s="118"/>
      <c r="J94" s="118"/>
      <c r="K94" s="118"/>
      <c r="L94" s="118"/>
      <c r="M94" s="118"/>
      <c r="N94" s="118"/>
      <c r="O94" s="118"/>
    </row>
    <row r="95" spans="2:15" x14ac:dyDescent="0.15">
      <c r="I95" s="118"/>
      <c r="J95" s="118"/>
      <c r="K95" s="118"/>
      <c r="L95" s="118"/>
      <c r="M95" s="118"/>
      <c r="N95" s="118"/>
      <c r="O95" s="118"/>
    </row>
    <row r="96" spans="2:15" x14ac:dyDescent="0.15">
      <c r="I96" s="118"/>
      <c r="J96" s="118"/>
      <c r="K96" s="118"/>
      <c r="L96" s="118"/>
      <c r="M96" s="118"/>
      <c r="N96" s="118"/>
      <c r="O96" s="118"/>
    </row>
    <row r="97" spans="9:15" x14ac:dyDescent="0.15">
      <c r="I97" s="118"/>
      <c r="J97" s="118"/>
      <c r="K97" s="118"/>
      <c r="L97" s="118"/>
      <c r="M97" s="118"/>
      <c r="N97" s="118"/>
      <c r="O97" s="118"/>
    </row>
    <row r="98" spans="9:15" x14ac:dyDescent="0.15">
      <c r="I98" s="118"/>
      <c r="J98" s="118"/>
      <c r="K98" s="118"/>
      <c r="L98" s="118"/>
      <c r="M98" s="118"/>
      <c r="N98" s="118"/>
      <c r="O98" s="118"/>
    </row>
    <row r="99" spans="9:15" x14ac:dyDescent="0.15">
      <c r="I99" s="118"/>
      <c r="J99" s="118"/>
      <c r="K99" s="118"/>
      <c r="L99" s="118"/>
      <c r="M99" s="118"/>
      <c r="N99" s="118"/>
      <c r="O99" s="118"/>
    </row>
    <row r="100" spans="9:15" x14ac:dyDescent="0.15">
      <c r="I100" s="118"/>
      <c r="J100" s="118"/>
      <c r="K100" s="118"/>
      <c r="L100" s="118"/>
      <c r="M100" s="118"/>
      <c r="N100" s="118"/>
      <c r="O100" s="118"/>
    </row>
    <row r="101" spans="9:15" x14ac:dyDescent="0.15">
      <c r="I101" s="118"/>
      <c r="J101" s="118"/>
      <c r="K101" s="118"/>
      <c r="L101" s="118"/>
      <c r="M101" s="118"/>
      <c r="N101" s="118"/>
      <c r="O101" s="118"/>
    </row>
    <row r="102" spans="9:15" x14ac:dyDescent="0.15">
      <c r="I102" s="118"/>
      <c r="J102" s="118"/>
      <c r="K102" s="118"/>
      <c r="L102" s="118"/>
      <c r="M102" s="118"/>
      <c r="N102" s="118"/>
      <c r="O102" s="118"/>
    </row>
    <row r="103" spans="9:15" x14ac:dyDescent="0.15">
      <c r="I103" s="118"/>
      <c r="J103" s="118"/>
      <c r="K103" s="118"/>
      <c r="L103" s="118"/>
      <c r="M103" s="118"/>
      <c r="N103" s="118"/>
      <c r="O103" s="118"/>
    </row>
    <row r="104" spans="9:15" x14ac:dyDescent="0.15">
      <c r="I104" s="118"/>
      <c r="J104" s="118"/>
      <c r="K104" s="118"/>
      <c r="L104" s="118"/>
      <c r="M104" s="118"/>
      <c r="N104" s="118"/>
      <c r="O104" s="118"/>
    </row>
    <row r="105" spans="9:15" x14ac:dyDescent="0.15">
      <c r="I105" s="118"/>
      <c r="J105" s="118"/>
      <c r="K105" s="118"/>
      <c r="L105" s="118"/>
      <c r="M105" s="118"/>
      <c r="N105" s="118"/>
      <c r="O105" s="118"/>
    </row>
    <row r="106" spans="9:15" x14ac:dyDescent="0.15">
      <c r="I106" s="118"/>
      <c r="J106" s="118"/>
      <c r="K106" s="118"/>
      <c r="L106" s="118"/>
      <c r="M106" s="118"/>
      <c r="N106" s="118"/>
      <c r="O106" s="118"/>
    </row>
    <row r="107" spans="9:15" x14ac:dyDescent="0.15">
      <c r="I107" s="118"/>
      <c r="J107" s="118"/>
      <c r="K107" s="118"/>
      <c r="L107" s="118"/>
      <c r="M107" s="118"/>
      <c r="N107" s="118"/>
      <c r="O107" s="118"/>
    </row>
    <row r="108" spans="9:15" x14ac:dyDescent="0.15">
      <c r="I108" s="118"/>
      <c r="J108" s="118"/>
      <c r="K108" s="118"/>
      <c r="L108" s="118"/>
      <c r="M108" s="118"/>
      <c r="N108" s="118"/>
      <c r="O108" s="118"/>
    </row>
    <row r="109" spans="9:15" x14ac:dyDescent="0.15">
      <c r="I109" s="118"/>
      <c r="J109" s="118"/>
      <c r="K109" s="118"/>
      <c r="L109" s="118"/>
      <c r="M109" s="118"/>
      <c r="N109" s="118"/>
      <c r="O109" s="118"/>
    </row>
    <row r="110" spans="9:15" x14ac:dyDescent="0.15">
      <c r="I110" s="118"/>
      <c r="J110" s="118"/>
      <c r="K110" s="118"/>
      <c r="L110" s="118"/>
      <c r="M110" s="118"/>
      <c r="N110" s="118"/>
      <c r="O110" s="118"/>
    </row>
    <row r="111" spans="9:15" x14ac:dyDescent="0.15">
      <c r="I111" s="118"/>
      <c r="J111" s="118"/>
      <c r="K111" s="118"/>
      <c r="L111" s="118"/>
      <c r="M111" s="118"/>
      <c r="N111" s="118"/>
      <c r="O111" s="118"/>
    </row>
    <row r="112" spans="9:15" x14ac:dyDescent="0.15">
      <c r="I112" s="118"/>
      <c r="J112" s="118"/>
      <c r="K112" s="118"/>
      <c r="L112" s="118"/>
      <c r="M112" s="118"/>
      <c r="N112" s="118"/>
      <c r="O112" s="118"/>
    </row>
    <row r="113" spans="9:15" x14ac:dyDescent="0.15">
      <c r="I113" s="118"/>
      <c r="J113" s="118"/>
      <c r="K113" s="118"/>
      <c r="L113" s="118"/>
      <c r="M113" s="118"/>
      <c r="N113" s="118"/>
      <c r="O113" s="118"/>
    </row>
    <row r="114" spans="9:15" x14ac:dyDescent="0.15">
      <c r="I114" s="118"/>
      <c r="J114" s="118"/>
      <c r="K114" s="118"/>
      <c r="L114" s="118"/>
      <c r="M114" s="118"/>
      <c r="N114" s="118"/>
      <c r="O114" s="118"/>
    </row>
    <row r="115" spans="9:15" x14ac:dyDescent="0.15">
      <c r="I115" s="118"/>
      <c r="J115" s="118"/>
      <c r="K115" s="118"/>
      <c r="L115" s="118"/>
      <c r="M115" s="118"/>
      <c r="N115" s="118"/>
      <c r="O115" s="118"/>
    </row>
    <row r="116" spans="9:15" x14ac:dyDescent="0.15">
      <c r="I116" s="118"/>
      <c r="J116" s="118"/>
      <c r="K116" s="118"/>
      <c r="L116" s="118"/>
      <c r="M116" s="118"/>
      <c r="N116" s="118"/>
      <c r="O116" s="118"/>
    </row>
    <row r="117" spans="9:15" x14ac:dyDescent="0.15">
      <c r="I117" s="118"/>
      <c r="J117" s="118"/>
      <c r="K117" s="118"/>
      <c r="L117" s="118"/>
      <c r="M117" s="118"/>
      <c r="N117" s="118"/>
      <c r="O117" s="118"/>
    </row>
    <row r="118" spans="9:15" x14ac:dyDescent="0.15">
      <c r="I118" s="118"/>
      <c r="J118" s="118"/>
      <c r="K118" s="118"/>
      <c r="L118" s="118"/>
      <c r="M118" s="118"/>
      <c r="N118" s="118"/>
      <c r="O118" s="118"/>
    </row>
    <row r="119" spans="9:15" x14ac:dyDescent="0.15">
      <c r="I119" s="118"/>
      <c r="J119" s="118"/>
      <c r="K119" s="118"/>
      <c r="L119" s="118"/>
      <c r="M119" s="118"/>
      <c r="N119" s="118"/>
      <c r="O119" s="118"/>
    </row>
    <row r="120" spans="9:15" x14ac:dyDescent="0.15">
      <c r="I120" s="118"/>
      <c r="J120" s="118"/>
      <c r="K120" s="118"/>
      <c r="L120" s="118"/>
      <c r="M120" s="118"/>
      <c r="N120" s="118"/>
      <c r="O120" s="118"/>
    </row>
    <row r="121" spans="9:15" x14ac:dyDescent="0.15">
      <c r="I121" s="118"/>
      <c r="J121" s="118"/>
      <c r="K121" s="118"/>
      <c r="L121" s="118"/>
      <c r="M121" s="118"/>
      <c r="N121" s="118"/>
      <c r="O121" s="118"/>
    </row>
    <row r="122" spans="9:15" x14ac:dyDescent="0.15">
      <c r="I122" s="118"/>
      <c r="J122" s="118"/>
      <c r="K122" s="118"/>
      <c r="L122" s="118"/>
      <c r="M122" s="118"/>
      <c r="N122" s="118"/>
      <c r="O122" s="118"/>
    </row>
    <row r="123" spans="9:15" x14ac:dyDescent="0.15">
      <c r="I123" s="118"/>
      <c r="J123" s="118"/>
      <c r="K123" s="118"/>
      <c r="L123" s="118"/>
      <c r="M123" s="118"/>
      <c r="N123" s="118"/>
      <c r="O123" s="118"/>
    </row>
    <row r="124" spans="9:15" x14ac:dyDescent="0.15">
      <c r="I124" s="118"/>
      <c r="J124" s="118"/>
      <c r="K124" s="118"/>
      <c r="L124" s="118"/>
      <c r="M124" s="118"/>
      <c r="N124" s="118"/>
      <c r="O124" s="118"/>
    </row>
    <row r="125" spans="9:15" x14ac:dyDescent="0.15">
      <c r="I125" s="118"/>
      <c r="J125" s="118"/>
      <c r="K125" s="118"/>
      <c r="L125" s="118"/>
      <c r="M125" s="118"/>
      <c r="N125" s="118"/>
      <c r="O125" s="118"/>
    </row>
    <row r="126" spans="9:15" x14ac:dyDescent="0.15">
      <c r="I126" s="118"/>
      <c r="J126" s="118"/>
      <c r="K126" s="118"/>
      <c r="L126" s="118"/>
      <c r="M126" s="118"/>
      <c r="N126" s="118"/>
      <c r="O126" s="118"/>
    </row>
    <row r="127" spans="9:15" x14ac:dyDescent="0.15">
      <c r="I127" s="118"/>
      <c r="J127" s="118"/>
      <c r="K127" s="118"/>
      <c r="L127" s="118"/>
      <c r="M127" s="118"/>
      <c r="N127" s="118"/>
      <c r="O127" s="118"/>
    </row>
    <row r="128" spans="9:15" x14ac:dyDescent="0.15">
      <c r="I128" s="118"/>
      <c r="J128" s="118"/>
      <c r="K128" s="118"/>
      <c r="L128" s="118"/>
      <c r="M128" s="118"/>
      <c r="N128" s="118"/>
      <c r="O128" s="118"/>
    </row>
    <row r="129" spans="9:15" x14ac:dyDescent="0.15">
      <c r="I129" s="118"/>
      <c r="J129" s="118"/>
      <c r="K129" s="118"/>
      <c r="L129" s="118"/>
      <c r="M129" s="118"/>
      <c r="N129" s="118"/>
      <c r="O129" s="118"/>
    </row>
    <row r="130" spans="9:15" x14ac:dyDescent="0.15">
      <c r="I130" s="118"/>
      <c r="J130" s="118"/>
      <c r="K130" s="118"/>
      <c r="L130" s="118"/>
      <c r="M130" s="118"/>
      <c r="N130" s="118"/>
      <c r="O130" s="118"/>
    </row>
    <row r="131" spans="9:15" x14ac:dyDescent="0.15">
      <c r="I131" s="118"/>
      <c r="J131" s="118"/>
      <c r="K131" s="118"/>
      <c r="L131" s="118"/>
      <c r="M131" s="118"/>
      <c r="N131" s="118"/>
      <c r="O131" s="118"/>
    </row>
    <row r="132" spans="9:15" x14ac:dyDescent="0.15">
      <c r="I132" s="118"/>
      <c r="J132" s="118"/>
      <c r="K132" s="118"/>
      <c r="L132" s="118"/>
      <c r="M132" s="118"/>
      <c r="N132" s="118"/>
      <c r="O132" s="118"/>
    </row>
    <row r="133" spans="9:15" x14ac:dyDescent="0.15">
      <c r="I133" s="118"/>
      <c r="J133" s="118"/>
      <c r="K133" s="118"/>
      <c r="L133" s="118"/>
      <c r="M133" s="118"/>
      <c r="N133" s="118"/>
      <c r="O133" s="118"/>
    </row>
    <row r="134" spans="9:15" x14ac:dyDescent="0.15">
      <c r="I134" s="118"/>
      <c r="J134" s="118"/>
      <c r="K134" s="118"/>
      <c r="L134" s="118"/>
      <c r="M134" s="118"/>
      <c r="N134" s="118"/>
      <c r="O134" s="118"/>
    </row>
    <row r="135" spans="9:15" x14ac:dyDescent="0.15">
      <c r="I135" s="118"/>
      <c r="J135" s="118"/>
      <c r="K135" s="118"/>
      <c r="L135" s="118"/>
      <c r="M135" s="118"/>
      <c r="N135" s="118"/>
      <c r="O135" s="118"/>
    </row>
    <row r="136" spans="9:15" x14ac:dyDescent="0.15">
      <c r="I136" s="118"/>
      <c r="J136" s="118"/>
      <c r="K136" s="118"/>
      <c r="L136" s="118"/>
      <c r="M136" s="118"/>
      <c r="N136" s="118"/>
      <c r="O136" s="118"/>
    </row>
    <row r="137" spans="9:15" x14ac:dyDescent="0.15">
      <c r="I137" s="118"/>
      <c r="J137" s="118"/>
      <c r="K137" s="118"/>
      <c r="L137" s="118"/>
      <c r="M137" s="118"/>
      <c r="N137" s="118"/>
      <c r="O137" s="118"/>
    </row>
    <row r="138" spans="9:15" x14ac:dyDescent="0.15">
      <c r="I138" s="118"/>
      <c r="J138" s="118"/>
      <c r="K138" s="118"/>
      <c r="L138" s="118"/>
      <c r="M138" s="118"/>
      <c r="N138" s="118"/>
      <c r="O138" s="118"/>
    </row>
    <row r="139" spans="9:15" x14ac:dyDescent="0.15">
      <c r="I139" s="118"/>
      <c r="J139" s="118"/>
      <c r="K139" s="118"/>
      <c r="L139" s="118"/>
      <c r="M139" s="118"/>
      <c r="N139" s="118"/>
    </row>
    <row r="140" spans="9:15" x14ac:dyDescent="0.15">
      <c r="I140" s="118"/>
      <c r="J140" s="118"/>
      <c r="K140" s="118"/>
      <c r="L140" s="118"/>
      <c r="M140" s="118"/>
      <c r="N140" s="118"/>
    </row>
    <row r="141" spans="9:15" x14ac:dyDescent="0.15">
      <c r="I141" s="118"/>
      <c r="J141" s="118"/>
      <c r="K141" s="118"/>
      <c r="L141" s="118"/>
      <c r="M141" s="118"/>
      <c r="N141" s="118"/>
    </row>
    <row r="142" spans="9:15" x14ac:dyDescent="0.15">
      <c r="I142" s="118"/>
      <c r="J142" s="118"/>
      <c r="K142" s="118"/>
      <c r="L142" s="118"/>
      <c r="M142" s="118"/>
      <c r="N142" s="118"/>
    </row>
    <row r="143" spans="9:15" x14ac:dyDescent="0.15">
      <c r="I143" s="118"/>
      <c r="J143" s="118"/>
      <c r="K143" s="118"/>
      <c r="L143" s="118"/>
      <c r="M143" s="118"/>
      <c r="N143" s="118"/>
    </row>
    <row r="144" spans="9:15" x14ac:dyDescent="0.15">
      <c r="I144" s="118"/>
      <c r="J144" s="118"/>
      <c r="K144" s="118"/>
      <c r="L144" s="118"/>
      <c r="M144" s="118"/>
      <c r="N144" s="118"/>
    </row>
    <row r="145" spans="9:14" x14ac:dyDescent="0.15">
      <c r="I145" s="118"/>
      <c r="J145" s="118"/>
      <c r="K145" s="118"/>
      <c r="L145" s="118"/>
      <c r="M145" s="118"/>
      <c r="N145" s="118"/>
    </row>
    <row r="146" spans="9:14" x14ac:dyDescent="0.15">
      <c r="I146" s="118"/>
      <c r="J146" s="118"/>
      <c r="K146" s="118"/>
      <c r="L146" s="118"/>
      <c r="M146" s="118"/>
      <c r="N146" s="118"/>
    </row>
    <row r="147" spans="9:14" x14ac:dyDescent="0.15">
      <c r="I147" s="118"/>
      <c r="J147" s="118"/>
      <c r="K147" s="118"/>
      <c r="L147" s="118"/>
      <c r="M147" s="118"/>
      <c r="N147" s="118"/>
    </row>
    <row r="148" spans="9:14" x14ac:dyDescent="0.15">
      <c r="I148" s="118"/>
      <c r="J148" s="118"/>
      <c r="K148" s="118"/>
      <c r="L148" s="118"/>
      <c r="M148" s="118"/>
      <c r="N148" s="118"/>
    </row>
    <row r="149" spans="9:14" x14ac:dyDescent="0.15">
      <c r="I149" s="118"/>
      <c r="J149" s="118"/>
      <c r="K149" s="118"/>
      <c r="L149" s="118"/>
      <c r="M149" s="118"/>
      <c r="N149" s="118"/>
    </row>
    <row r="150" spans="9:14" x14ac:dyDescent="0.15">
      <c r="I150" s="118"/>
      <c r="J150" s="118"/>
      <c r="K150" s="118"/>
      <c r="L150" s="118"/>
      <c r="M150" s="118"/>
      <c r="N150" s="118"/>
    </row>
    <row r="151" spans="9:14" x14ac:dyDescent="0.15">
      <c r="I151" s="118"/>
      <c r="J151" s="118"/>
      <c r="K151" s="118"/>
      <c r="L151" s="118"/>
      <c r="M151" s="118"/>
      <c r="N151" s="118"/>
    </row>
    <row r="152" spans="9:14" x14ac:dyDescent="0.15">
      <c r="I152" s="118"/>
      <c r="J152" s="118"/>
      <c r="K152" s="118"/>
      <c r="L152" s="118"/>
      <c r="M152" s="118"/>
      <c r="N152" s="118"/>
    </row>
    <row r="153" spans="9:14" x14ac:dyDescent="0.15">
      <c r="I153" s="118"/>
      <c r="J153" s="118"/>
      <c r="K153" s="118"/>
      <c r="L153" s="118"/>
      <c r="M153" s="118"/>
      <c r="N153" s="118"/>
    </row>
    <row r="154" spans="9:14" x14ac:dyDescent="0.15">
      <c r="I154" s="118"/>
      <c r="J154" s="118"/>
      <c r="K154" s="118"/>
      <c r="L154" s="118"/>
      <c r="M154" s="118"/>
      <c r="N154" s="118"/>
    </row>
    <row r="155" spans="9:14" x14ac:dyDescent="0.15">
      <c r="I155" s="118"/>
      <c r="J155" s="118"/>
      <c r="K155" s="118"/>
      <c r="L155" s="118"/>
      <c r="M155" s="118"/>
      <c r="N155" s="118"/>
    </row>
    <row r="156" spans="9:14" x14ac:dyDescent="0.15">
      <c r="J156" s="118"/>
      <c r="K156" s="118"/>
      <c r="L156" s="118"/>
      <c r="M156" s="118"/>
      <c r="N156" s="118"/>
    </row>
    <row r="157" spans="9:14" x14ac:dyDescent="0.15">
      <c r="J157" s="118"/>
      <c r="K157" s="118"/>
      <c r="L157" s="118"/>
      <c r="M157" s="118"/>
      <c r="N157" s="118"/>
    </row>
    <row r="172" spans="15:15" x14ac:dyDescent="0.15">
      <c r="O172" s="118"/>
    </row>
    <row r="173" spans="15:15" x14ac:dyDescent="0.15">
      <c r="O173" s="118"/>
    </row>
    <row r="174" spans="15:15" x14ac:dyDescent="0.15">
      <c r="O174" s="118"/>
    </row>
    <row r="175" spans="15:15" x14ac:dyDescent="0.15">
      <c r="O175" s="118"/>
    </row>
    <row r="176" spans="15:15" x14ac:dyDescent="0.15">
      <c r="O176" s="118"/>
    </row>
    <row r="177" spans="15:15" x14ac:dyDescent="0.15">
      <c r="O177" s="118"/>
    </row>
    <row r="178" spans="15:15" x14ac:dyDescent="0.15">
      <c r="O178" s="118"/>
    </row>
    <row r="179" spans="15:15" x14ac:dyDescent="0.15">
      <c r="O179" s="118"/>
    </row>
    <row r="180" spans="15:15" x14ac:dyDescent="0.15">
      <c r="O180" s="118"/>
    </row>
    <row r="181" spans="15:15" x14ac:dyDescent="0.15">
      <c r="O181" s="118"/>
    </row>
    <row r="182" spans="15:15" x14ac:dyDescent="0.15">
      <c r="O182" s="118"/>
    </row>
    <row r="183" spans="15:15" x14ac:dyDescent="0.15">
      <c r="O183" s="118"/>
    </row>
    <row r="184" spans="15:15" x14ac:dyDescent="0.15">
      <c r="O184" s="118"/>
    </row>
    <row r="185" spans="15:15" x14ac:dyDescent="0.15">
      <c r="O185" s="118"/>
    </row>
    <row r="186" spans="15:15" x14ac:dyDescent="0.15">
      <c r="O186" s="118"/>
    </row>
    <row r="187" spans="15:15" x14ac:dyDescent="0.15">
      <c r="O187" s="118"/>
    </row>
    <row r="188" spans="15:15" x14ac:dyDescent="0.15">
      <c r="O188" s="118"/>
    </row>
    <row r="189" spans="15:15" x14ac:dyDescent="0.15">
      <c r="O189" s="118"/>
    </row>
    <row r="190" spans="15:15" x14ac:dyDescent="0.15">
      <c r="O190" s="118"/>
    </row>
    <row r="191" spans="15:15" x14ac:dyDescent="0.15">
      <c r="O191" s="118"/>
    </row>
  </sheetData>
  <mergeCells count="57">
    <mergeCell ref="I58:J58"/>
    <mergeCell ref="K58:L58"/>
    <mergeCell ref="Q45:Q49"/>
    <mergeCell ref="K55:L55"/>
    <mergeCell ref="K56:L56"/>
    <mergeCell ref="K57:L57"/>
    <mergeCell ref="P57:Q57"/>
    <mergeCell ref="Q51:Q55"/>
    <mergeCell ref="I52:I57"/>
    <mergeCell ref="K52:L52"/>
    <mergeCell ref="K53:L53"/>
    <mergeCell ref="P45:P56"/>
    <mergeCell ref="B54:B57"/>
    <mergeCell ref="K54:L54"/>
    <mergeCell ref="I36:I43"/>
    <mergeCell ref="K36:L36"/>
    <mergeCell ref="K37:L37"/>
    <mergeCell ref="K49:L49"/>
    <mergeCell ref="B50:B53"/>
    <mergeCell ref="K50:L50"/>
    <mergeCell ref="K51:L51"/>
    <mergeCell ref="I44:I47"/>
    <mergeCell ref="K44:L44"/>
    <mergeCell ref="K45:L45"/>
    <mergeCell ref="K46:L46"/>
    <mergeCell ref="K47:L47"/>
    <mergeCell ref="I48:I51"/>
    <mergeCell ref="K48:L48"/>
    <mergeCell ref="Q37:R37"/>
    <mergeCell ref="K38:L38"/>
    <mergeCell ref="P38:P44"/>
    <mergeCell ref="K39:L39"/>
    <mergeCell ref="K40:L40"/>
    <mergeCell ref="K41:L41"/>
    <mergeCell ref="K42:L42"/>
    <mergeCell ref="K43:L43"/>
    <mergeCell ref="K35:L35"/>
    <mergeCell ref="B8:B11"/>
    <mergeCell ref="T8:U8"/>
    <mergeCell ref="T9:U9"/>
    <mergeCell ref="T10:U10"/>
    <mergeCell ref="T11:U11"/>
    <mergeCell ref="B12:B16"/>
    <mergeCell ref="B17:B20"/>
    <mergeCell ref="B21:B24"/>
    <mergeCell ref="I21:I24"/>
    <mergeCell ref="I25:I28"/>
    <mergeCell ref="I29:I32"/>
    <mergeCell ref="B5:B7"/>
    <mergeCell ref="T5:U5"/>
    <mergeCell ref="T6:U6"/>
    <mergeCell ref="T7:U7"/>
    <mergeCell ref="I4:I5"/>
    <mergeCell ref="J4:J5"/>
    <mergeCell ref="M4:M5"/>
    <mergeCell ref="N4:N5"/>
    <mergeCell ref="T4:U4"/>
  </mergeCells>
  <phoneticPr fontId="4"/>
  <pageMargins left="0.78740157480314965" right="0.78740157480314965" top="0.78740157480314965" bottom="0.78740157480314965" header="0.39370078740157483" footer="0.39370078740157483"/>
  <pageSetup paperSize="9" scale="60" orientation="landscape" horizontalDpi="4294967293"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9"/>
  <sheetViews>
    <sheetView view="pageBreakPreview" topLeftCell="D1" zoomScale="80" zoomScaleNormal="75" zoomScaleSheetLayoutView="80" workbookViewId="0">
      <selection activeCell="F13" sqref="F13:F17"/>
    </sheetView>
  </sheetViews>
  <sheetFormatPr defaultColWidth="10.875" defaultRowHeight="13.5" x14ac:dyDescent="0.15"/>
  <cols>
    <col min="1" max="1" width="1.625" style="69" customWidth="1"/>
    <col min="2" max="2" width="5.875" style="69" customWidth="1"/>
    <col min="3" max="3" width="10.625" style="69" customWidth="1"/>
    <col min="4" max="4" width="12.375" style="69" customWidth="1"/>
    <col min="5" max="5" width="14.625" style="69" customWidth="1"/>
    <col min="6" max="7" width="15.875" style="69" customWidth="1"/>
    <col min="8" max="8" width="10.875" style="69"/>
    <col min="9" max="9" width="11.375" style="69" bestFit="1" customWidth="1"/>
    <col min="10" max="10" width="13.375" style="69" customWidth="1"/>
    <col min="11" max="11" width="7.125" style="69" customWidth="1"/>
    <col min="12" max="12" width="15.375" style="69" customWidth="1"/>
    <col min="13" max="13" width="9.375" style="69" bestFit="1" customWidth="1"/>
    <col min="14" max="14" width="10.875" style="69"/>
    <col min="15" max="15" width="7.25" style="69" customWidth="1"/>
    <col min="16" max="16" width="9.625" style="69" customWidth="1"/>
    <col min="17" max="17" width="10.875" style="69" customWidth="1"/>
    <col min="18" max="18" width="7.5" style="69" customWidth="1"/>
    <col min="19" max="19" width="3.75" style="69" customWidth="1"/>
    <col min="20" max="16384" width="10.875" style="69"/>
  </cols>
  <sheetData>
    <row r="1" spans="2:19" s="70" customFormat="1" ht="9.9499999999999993" customHeight="1" x14ac:dyDescent="0.15">
      <c r="B1" s="69"/>
      <c r="C1" s="69"/>
      <c r="D1" s="69"/>
      <c r="E1" s="69"/>
      <c r="F1" s="69"/>
      <c r="G1" s="69"/>
      <c r="H1" s="69"/>
      <c r="I1" s="69"/>
      <c r="J1" s="69"/>
      <c r="K1" s="69"/>
      <c r="L1" s="69"/>
      <c r="M1" s="69"/>
      <c r="N1" s="69"/>
      <c r="O1" s="69"/>
      <c r="P1" s="69"/>
      <c r="Q1" s="69"/>
      <c r="R1" s="69"/>
      <c r="S1" s="69"/>
    </row>
    <row r="2" spans="2:19" s="70" customFormat="1" ht="24.95" customHeight="1" thickBot="1" x14ac:dyDescent="0.2">
      <c r="B2" s="3" t="s">
        <v>670</v>
      </c>
      <c r="H2" s="71" t="s">
        <v>162</v>
      </c>
      <c r="I2" s="3" t="s">
        <v>373</v>
      </c>
      <c r="K2" s="71" t="s">
        <v>163</v>
      </c>
      <c r="L2" s="3" t="s">
        <v>719</v>
      </c>
      <c r="N2" s="69"/>
      <c r="O2" s="69"/>
      <c r="Q2" s="4"/>
      <c r="R2" s="4"/>
    </row>
    <row r="3" spans="2:19" s="70" customFormat="1" ht="18" customHeight="1" x14ac:dyDescent="0.15">
      <c r="B3" s="1229" t="s">
        <v>17</v>
      </c>
      <c r="C3" s="1230"/>
      <c r="D3" s="1230"/>
      <c r="E3" s="1231"/>
      <c r="F3" s="544" t="s">
        <v>18</v>
      </c>
      <c r="G3" s="545"/>
      <c r="H3" s="546" t="s">
        <v>19</v>
      </c>
      <c r="I3" s="547"/>
      <c r="J3" s="547"/>
      <c r="K3" s="1232" t="s">
        <v>720</v>
      </c>
      <c r="L3" s="1233"/>
      <c r="M3" s="1233"/>
      <c r="N3" s="1233"/>
      <c r="O3" s="1233"/>
      <c r="P3" s="1233"/>
      <c r="Q3" s="1233"/>
      <c r="R3" s="1233"/>
      <c r="S3" s="1234"/>
    </row>
    <row r="4" spans="2:19" s="70" customFormat="1" ht="18" customHeight="1" x14ac:dyDescent="0.15">
      <c r="B4" s="1147" t="s">
        <v>20</v>
      </c>
      <c r="C4" s="1148"/>
      <c r="D4" s="476" t="s">
        <v>131</v>
      </c>
      <c r="E4" s="149"/>
      <c r="F4" s="399">
        <f>R11</f>
        <v>758800</v>
      </c>
      <c r="G4" s="476" t="s">
        <v>123</v>
      </c>
      <c r="H4" s="463"/>
      <c r="I4" s="463"/>
      <c r="J4" s="463"/>
      <c r="K4" s="397" t="s">
        <v>190</v>
      </c>
      <c r="L4" s="398" t="s">
        <v>721</v>
      </c>
      <c r="M4" s="472" t="s">
        <v>21</v>
      </c>
      <c r="N4" s="472" t="s">
        <v>20</v>
      </c>
      <c r="O4" s="398" t="s">
        <v>190</v>
      </c>
      <c r="P4" s="398" t="s">
        <v>721</v>
      </c>
      <c r="Q4" s="472" t="s">
        <v>21</v>
      </c>
      <c r="R4" s="1149" t="s">
        <v>20</v>
      </c>
      <c r="S4" s="1150"/>
    </row>
    <row r="5" spans="2:19" s="70" customFormat="1" ht="18" customHeight="1" x14ac:dyDescent="0.15">
      <c r="B5" s="1147"/>
      <c r="C5" s="1148"/>
      <c r="D5" s="476" t="s">
        <v>58</v>
      </c>
      <c r="E5" s="149"/>
      <c r="F5" s="399"/>
      <c r="G5" s="123" t="s">
        <v>124</v>
      </c>
      <c r="H5" s="134"/>
      <c r="I5" s="134"/>
      <c r="J5" s="134"/>
      <c r="K5" s="400">
        <v>11</v>
      </c>
      <c r="L5" s="399">
        <v>840</v>
      </c>
      <c r="M5" s="399">
        <v>380</v>
      </c>
      <c r="N5" s="399">
        <f>L5*M5</f>
        <v>319200</v>
      </c>
      <c r="O5" s="399"/>
      <c r="P5" s="754" t="s">
        <v>1053</v>
      </c>
      <c r="Q5" s="399"/>
      <c r="R5" s="1117">
        <f>P5*Q5</f>
        <v>0</v>
      </c>
      <c r="S5" s="1118"/>
    </row>
    <row r="6" spans="2:19" s="70" customFormat="1" ht="18" customHeight="1" x14ac:dyDescent="0.15">
      <c r="B6" s="1111" t="s">
        <v>134</v>
      </c>
      <c r="C6" s="1114" t="s">
        <v>213</v>
      </c>
      <c r="D6" s="399" t="s">
        <v>45</v>
      </c>
      <c r="E6" s="144"/>
      <c r="F6" s="399">
        <f>+P13</f>
        <v>0</v>
      </c>
      <c r="G6" s="123" t="s">
        <v>722</v>
      </c>
      <c r="H6" s="134"/>
      <c r="I6" s="134"/>
      <c r="J6" s="134"/>
      <c r="K6" s="148"/>
      <c r="L6" s="145">
        <v>1120</v>
      </c>
      <c r="M6" s="399">
        <v>244</v>
      </c>
      <c r="N6" s="399">
        <f>L6*M6</f>
        <v>273280</v>
      </c>
      <c r="O6" s="399"/>
      <c r="P6" s="754" t="s">
        <v>1054</v>
      </c>
      <c r="Q6" s="399"/>
      <c r="R6" s="1117">
        <f t="shared" ref="R6:R9" si="0">P6*Q6</f>
        <v>0</v>
      </c>
      <c r="S6" s="1118"/>
    </row>
    <row r="7" spans="2:19" s="70" customFormat="1" ht="18" customHeight="1" x14ac:dyDescent="0.15">
      <c r="B7" s="1112"/>
      <c r="C7" s="1115"/>
      <c r="D7" s="399" t="s">
        <v>46</v>
      </c>
      <c r="E7" s="144"/>
      <c r="F7" s="399">
        <f>P22</f>
        <v>63692</v>
      </c>
      <c r="G7" s="476" t="s">
        <v>723</v>
      </c>
      <c r="H7" s="463"/>
      <c r="I7" s="463"/>
      <c r="J7" s="464"/>
      <c r="K7" s="146"/>
      <c r="L7" s="147">
        <v>840</v>
      </c>
      <c r="M7" s="399">
        <v>198</v>
      </c>
      <c r="N7" s="399">
        <f t="shared" ref="N7:N11" si="1">L7*M7</f>
        <v>166320</v>
      </c>
      <c r="O7" s="399"/>
      <c r="P7" s="754" t="s">
        <v>1053</v>
      </c>
      <c r="Q7" s="399"/>
      <c r="R7" s="1117">
        <f t="shared" si="0"/>
        <v>0</v>
      </c>
      <c r="S7" s="1118"/>
    </row>
    <row r="8" spans="2:19" s="70" customFormat="1" ht="18" customHeight="1" x14ac:dyDescent="0.15">
      <c r="B8" s="1112"/>
      <c r="C8" s="1115"/>
      <c r="D8" s="399" t="s">
        <v>47</v>
      </c>
      <c r="E8" s="144"/>
      <c r="F8" s="399">
        <f>P28</f>
        <v>46169.614000000001</v>
      </c>
      <c r="G8" s="123" t="s">
        <v>724</v>
      </c>
      <c r="H8" s="134"/>
      <c r="I8" s="134"/>
      <c r="J8" s="150"/>
      <c r="K8" s="144"/>
      <c r="L8" s="399"/>
      <c r="M8" s="399"/>
      <c r="N8" s="399">
        <f t="shared" si="1"/>
        <v>0</v>
      </c>
      <c r="O8" s="399"/>
      <c r="P8" s="399"/>
      <c r="Q8" s="399"/>
      <c r="R8" s="1117">
        <f t="shared" si="0"/>
        <v>0</v>
      </c>
      <c r="S8" s="1118"/>
    </row>
    <row r="9" spans="2:19" s="70" customFormat="1" ht="18" customHeight="1" x14ac:dyDescent="0.15">
      <c r="B9" s="1112"/>
      <c r="C9" s="1115"/>
      <c r="D9" s="399" t="s">
        <v>59</v>
      </c>
      <c r="E9" s="144"/>
      <c r="F9" s="399">
        <f>P37</f>
        <v>6939.7160000000003</v>
      </c>
      <c r="G9" s="123" t="s">
        <v>725</v>
      </c>
      <c r="H9" s="134"/>
      <c r="I9" s="134"/>
      <c r="J9" s="150"/>
      <c r="K9" s="144"/>
      <c r="L9" s="399"/>
      <c r="M9" s="399"/>
      <c r="N9" s="399">
        <f t="shared" si="1"/>
        <v>0</v>
      </c>
      <c r="O9" s="399"/>
      <c r="P9" s="399"/>
      <c r="Q9" s="399"/>
      <c r="R9" s="1117">
        <f t="shared" si="0"/>
        <v>0</v>
      </c>
      <c r="S9" s="1118"/>
    </row>
    <row r="10" spans="2:19" s="70" customFormat="1" ht="18" customHeight="1" x14ac:dyDescent="0.15">
      <c r="B10" s="1112"/>
      <c r="C10" s="1115"/>
      <c r="D10" s="399" t="s">
        <v>48</v>
      </c>
      <c r="E10" s="144"/>
      <c r="F10" s="399">
        <f>'８-2-2　早生マルチ算出基礎'!$V$11</f>
        <v>40200</v>
      </c>
      <c r="G10" s="1131" t="s">
        <v>675</v>
      </c>
      <c r="H10" s="1132"/>
      <c r="I10" s="1132"/>
      <c r="J10" s="1118"/>
      <c r="K10" s="144"/>
      <c r="L10" s="399"/>
      <c r="M10" s="399"/>
      <c r="N10" s="399">
        <f t="shared" si="1"/>
        <v>0</v>
      </c>
      <c r="O10" s="399"/>
      <c r="P10" s="399"/>
      <c r="Q10" s="399"/>
      <c r="R10" s="1117"/>
      <c r="S10" s="1118"/>
    </row>
    <row r="11" spans="2:19" s="70" customFormat="1" ht="18" customHeight="1" thickBot="1" x14ac:dyDescent="0.2">
      <c r="B11" s="1112"/>
      <c r="C11" s="1115"/>
      <c r="D11" s="399" t="s">
        <v>4</v>
      </c>
      <c r="E11" s="144"/>
      <c r="F11" s="399">
        <f>'８-2-2　早生マルチ算出基礎'!$V$34</f>
        <v>1306.6285714285714</v>
      </c>
      <c r="G11" s="1131" t="s">
        <v>675</v>
      </c>
      <c r="H11" s="1132"/>
      <c r="I11" s="1132"/>
      <c r="J11" s="1118"/>
      <c r="K11" s="83"/>
      <c r="L11" s="72"/>
      <c r="M11" s="72"/>
      <c r="N11" s="401">
        <f t="shared" si="1"/>
        <v>0</v>
      </c>
      <c r="O11" s="73" t="s">
        <v>22</v>
      </c>
      <c r="P11" s="74">
        <f>SUM(L5:L11,P5:Q10)</f>
        <v>2800</v>
      </c>
      <c r="Q11" s="75">
        <f>R11/P11</f>
        <v>271</v>
      </c>
      <c r="R11" s="1133">
        <f>SUM(N5:N11,R5:S10)</f>
        <v>758800</v>
      </c>
      <c r="S11" s="1134"/>
    </row>
    <row r="12" spans="2:19" s="70" customFormat="1" ht="18" customHeight="1" thickTop="1" x14ac:dyDescent="0.15">
      <c r="B12" s="1112"/>
      <c r="C12" s="1115"/>
      <c r="D12" s="399" t="s">
        <v>5</v>
      </c>
      <c r="E12" s="144"/>
      <c r="F12" s="399"/>
      <c r="G12" s="123" t="s">
        <v>124</v>
      </c>
      <c r="H12" s="134"/>
      <c r="I12" s="134"/>
      <c r="J12" s="150"/>
      <c r="K12" s="1135" t="s">
        <v>135</v>
      </c>
      <c r="L12" s="143" t="s">
        <v>100</v>
      </c>
      <c r="M12" s="475" t="s">
        <v>7</v>
      </c>
      <c r="N12" s="209" t="s">
        <v>726</v>
      </c>
      <c r="O12" s="474" t="s">
        <v>21</v>
      </c>
      <c r="P12" s="474" t="s">
        <v>24</v>
      </c>
      <c r="Q12" s="1138" t="s">
        <v>25</v>
      </c>
      <c r="R12" s="1139"/>
      <c r="S12" s="1140"/>
    </row>
    <row r="13" spans="2:19" s="70" customFormat="1" ht="18" customHeight="1" x14ac:dyDescent="0.15">
      <c r="B13" s="1112"/>
      <c r="C13" s="1115"/>
      <c r="D13" s="1119" t="s">
        <v>49</v>
      </c>
      <c r="E13" s="402" t="s">
        <v>121</v>
      </c>
      <c r="F13" s="399">
        <f>'６　固定資本装備と減価償却費'!L10*'７-2-2　早生マルチ部門収支'!H13</f>
        <v>3633.6</v>
      </c>
      <c r="G13" s="123" t="s">
        <v>727</v>
      </c>
      <c r="H13" s="131">
        <v>0.01</v>
      </c>
      <c r="I13" s="1151" t="s">
        <v>126</v>
      </c>
      <c r="J13" s="1152"/>
      <c r="K13" s="1136"/>
      <c r="L13" s="468"/>
      <c r="M13" s="208" t="s">
        <v>195</v>
      </c>
      <c r="N13" s="94"/>
      <c r="O13" s="94"/>
      <c r="P13" s="94">
        <f>N13*O13</f>
        <v>0</v>
      </c>
      <c r="Q13" s="1153"/>
      <c r="R13" s="1154"/>
      <c r="S13" s="1155"/>
    </row>
    <row r="14" spans="2:19" s="70" customFormat="1" ht="18" customHeight="1" x14ac:dyDescent="0.15">
      <c r="B14" s="1112"/>
      <c r="C14" s="1115"/>
      <c r="D14" s="1121"/>
      <c r="E14" s="402" t="s">
        <v>122</v>
      </c>
      <c r="F14" s="399">
        <f>'６　固定資本装備と減価償却費'!L10*'７-2-2　早生マルチ部門収支'!H14</f>
        <v>18168</v>
      </c>
      <c r="G14" s="123" t="s">
        <v>727</v>
      </c>
      <c r="H14" s="131">
        <v>0.05</v>
      </c>
      <c r="I14" s="1151" t="s">
        <v>126</v>
      </c>
      <c r="J14" s="1152"/>
      <c r="K14" s="1136"/>
      <c r="L14" s="473"/>
      <c r="M14" s="142"/>
      <c r="N14" s="94"/>
      <c r="O14" s="94"/>
      <c r="P14" s="94">
        <f>N14*O14</f>
        <v>0</v>
      </c>
      <c r="Q14" s="1153"/>
      <c r="R14" s="1154"/>
      <c r="S14" s="1155"/>
    </row>
    <row r="15" spans="2:19" s="70" customFormat="1" ht="18" customHeight="1" thickBot="1" x14ac:dyDescent="0.2">
      <c r="B15" s="1112"/>
      <c r="C15" s="1115"/>
      <c r="D15" s="1119" t="s">
        <v>60</v>
      </c>
      <c r="E15" s="402" t="s">
        <v>121</v>
      </c>
      <c r="F15" s="399">
        <f>'６　固定資本装備と減価償却費'!P10</f>
        <v>29337.771753862831</v>
      </c>
      <c r="G15" s="123" t="s">
        <v>126</v>
      </c>
      <c r="H15" s="129"/>
      <c r="I15" s="129"/>
      <c r="J15" s="130"/>
      <c r="K15" s="1136"/>
      <c r="L15" s="79" t="s">
        <v>26</v>
      </c>
      <c r="M15" s="78"/>
      <c r="N15" s="79"/>
      <c r="O15" s="79"/>
      <c r="P15" s="79">
        <f>SUM(P10:P14)</f>
        <v>2800</v>
      </c>
      <c r="Q15" s="1122"/>
      <c r="R15" s="1123"/>
      <c r="S15" s="1124"/>
    </row>
    <row r="16" spans="2:19" s="70" customFormat="1" ht="18" customHeight="1" thickTop="1" x14ac:dyDescent="0.15">
      <c r="B16" s="1112"/>
      <c r="C16" s="1115"/>
      <c r="D16" s="1120"/>
      <c r="E16" s="402" t="s">
        <v>122</v>
      </c>
      <c r="F16" s="399">
        <f>'６　固定資本装備と減価償却費'!P19</f>
        <v>73083.428571428565</v>
      </c>
      <c r="G16" s="123" t="s">
        <v>126</v>
      </c>
      <c r="H16" s="129"/>
      <c r="I16" s="129"/>
      <c r="J16" s="130"/>
      <c r="K16" s="1136"/>
      <c r="L16" s="139" t="s">
        <v>728</v>
      </c>
      <c r="M16" s="140"/>
      <c r="N16" s="210" t="s">
        <v>726</v>
      </c>
      <c r="O16" s="467" t="s">
        <v>21</v>
      </c>
      <c r="P16" s="141" t="s">
        <v>24</v>
      </c>
      <c r="Q16" s="1125" t="s">
        <v>25</v>
      </c>
      <c r="R16" s="1126"/>
      <c r="S16" s="1127"/>
    </row>
    <row r="17" spans="1:19" s="70" customFormat="1" ht="18" customHeight="1" x14ac:dyDescent="0.15">
      <c r="B17" s="1112"/>
      <c r="C17" s="1115"/>
      <c r="D17" s="1121"/>
      <c r="E17" s="399" t="s">
        <v>50</v>
      </c>
      <c r="F17" s="399" t="e">
        <f>'６　固定資本装備と減価償却費'!#REF!</f>
        <v>#REF!</v>
      </c>
      <c r="G17" s="123" t="s">
        <v>126</v>
      </c>
      <c r="H17" s="129"/>
      <c r="I17" s="129"/>
      <c r="J17" s="130"/>
      <c r="K17" s="1136"/>
      <c r="L17" s="476" t="s">
        <v>104</v>
      </c>
      <c r="M17" s="142"/>
      <c r="N17" s="123" t="s">
        <v>729</v>
      </c>
      <c r="O17" s="138"/>
      <c r="P17" s="136">
        <f>'８-2-2　早生マルチ算出基礎'!G7</f>
        <v>24000</v>
      </c>
      <c r="Q17" s="1128"/>
      <c r="R17" s="1129"/>
      <c r="S17" s="1130"/>
    </row>
    <row r="18" spans="1:19" s="70" customFormat="1" ht="18" customHeight="1" x14ac:dyDescent="0.15">
      <c r="A18" s="69"/>
      <c r="B18" s="1112"/>
      <c r="C18" s="1115"/>
      <c r="D18" s="399" t="s">
        <v>51</v>
      </c>
      <c r="E18" s="144"/>
      <c r="F18" s="399"/>
      <c r="G18" s="123" t="s">
        <v>124</v>
      </c>
      <c r="H18" s="129"/>
      <c r="I18" s="403" t="s">
        <v>127</v>
      </c>
      <c r="J18" s="130"/>
      <c r="K18" s="1136"/>
      <c r="L18" s="476" t="s">
        <v>102</v>
      </c>
      <c r="M18" s="142"/>
      <c r="N18" s="123" t="s">
        <v>729</v>
      </c>
      <c r="O18" s="138"/>
      <c r="P18" s="136">
        <f>'８-2-2　早生マルチ算出基礎'!G11</f>
        <v>2300</v>
      </c>
      <c r="Q18" s="1128"/>
      <c r="R18" s="1129"/>
      <c r="S18" s="1130"/>
    </row>
    <row r="19" spans="1:19" s="70" customFormat="1" ht="18" customHeight="1" x14ac:dyDescent="0.15">
      <c r="A19" s="69"/>
      <c r="B19" s="1112"/>
      <c r="C19" s="1115"/>
      <c r="D19" s="399" t="s">
        <v>101</v>
      </c>
      <c r="E19" s="144"/>
      <c r="F19" s="399" t="e">
        <f>SUM(F6:F18)*H19</f>
        <v>#REF!</v>
      </c>
      <c r="G19" s="151" t="s">
        <v>136</v>
      </c>
      <c r="H19" s="404">
        <v>0.01</v>
      </c>
      <c r="I19" s="465"/>
      <c r="J19" s="405"/>
      <c r="K19" s="1136"/>
      <c r="L19" s="123" t="s">
        <v>103</v>
      </c>
      <c r="M19" s="134"/>
      <c r="N19" s="123" t="s">
        <v>729</v>
      </c>
      <c r="O19" s="138"/>
      <c r="P19" s="136">
        <f>'８-2-2　早生マルチ算出基礎'!G16</f>
        <v>33540</v>
      </c>
      <c r="Q19" s="1128"/>
      <c r="R19" s="1129"/>
      <c r="S19" s="1130"/>
    </row>
    <row r="20" spans="1:19" s="70" customFormat="1" ht="18" customHeight="1" x14ac:dyDescent="0.15">
      <c r="A20" s="69"/>
      <c r="B20" s="1112"/>
      <c r="C20" s="1116"/>
      <c r="D20" s="1156" t="s">
        <v>730</v>
      </c>
      <c r="E20" s="1157"/>
      <c r="F20" s="406" t="e">
        <f>SUM(F6:F19)</f>
        <v>#REF!</v>
      </c>
      <c r="G20" s="132"/>
      <c r="H20" s="465"/>
      <c r="I20" s="465"/>
      <c r="J20" s="466"/>
      <c r="K20" s="1136"/>
      <c r="L20" s="123" t="s">
        <v>105</v>
      </c>
      <c r="M20" s="134"/>
      <c r="N20" s="123" t="s">
        <v>731</v>
      </c>
      <c r="O20" s="138"/>
      <c r="P20" s="136">
        <f>'８-2-2　早生マルチ算出基礎'!G20</f>
        <v>3852</v>
      </c>
      <c r="Q20" s="1128"/>
      <c r="R20" s="1129"/>
      <c r="S20" s="1130"/>
    </row>
    <row r="21" spans="1:19" s="70" customFormat="1" ht="18" customHeight="1" x14ac:dyDescent="0.15">
      <c r="A21" s="69"/>
      <c r="B21" s="1112"/>
      <c r="C21" s="1158" t="s">
        <v>125</v>
      </c>
      <c r="D21" s="993" t="s">
        <v>52</v>
      </c>
      <c r="E21" s="16" t="s">
        <v>1</v>
      </c>
      <c r="F21" s="401">
        <f>P11*H21</f>
        <v>114800</v>
      </c>
      <c r="G21" s="476" t="s">
        <v>270</v>
      </c>
      <c r="H21" s="134">
        <v>41</v>
      </c>
      <c r="I21" s="76"/>
      <c r="J21" s="150"/>
      <c r="K21" s="1136"/>
      <c r="L21" s="123" t="s">
        <v>106</v>
      </c>
      <c r="M21" s="134"/>
      <c r="N21" s="123" t="s">
        <v>729</v>
      </c>
      <c r="O21" s="136"/>
      <c r="P21" s="136">
        <f>'８-2-2　早生マルチ算出基礎'!G24</f>
        <v>0</v>
      </c>
      <c r="Q21" s="1128"/>
      <c r="R21" s="1129"/>
      <c r="S21" s="1130"/>
    </row>
    <row r="22" spans="1:19" s="70" customFormat="1" ht="18" customHeight="1" thickBot="1" x14ac:dyDescent="0.2">
      <c r="A22" s="69"/>
      <c r="B22" s="1112"/>
      <c r="C22" s="1159"/>
      <c r="D22" s="996"/>
      <c r="E22" s="16" t="s">
        <v>2</v>
      </c>
      <c r="F22" s="526"/>
      <c r="G22" s="476" t="s">
        <v>271</v>
      </c>
      <c r="H22" s="407"/>
      <c r="I22" s="407"/>
      <c r="J22" s="408"/>
      <c r="K22" s="1136"/>
      <c r="L22" s="79" t="s">
        <v>26</v>
      </c>
      <c r="M22" s="78"/>
      <c r="N22" s="79"/>
      <c r="O22" s="79"/>
      <c r="P22" s="79">
        <f>SUM(P17:P21)</f>
        <v>63692</v>
      </c>
      <c r="Q22" s="1122"/>
      <c r="R22" s="1123"/>
      <c r="S22" s="1124"/>
    </row>
    <row r="23" spans="1:19" s="70" customFormat="1" ht="18" customHeight="1" thickTop="1" x14ac:dyDescent="0.15">
      <c r="A23" s="69"/>
      <c r="B23" s="1112"/>
      <c r="C23" s="1159"/>
      <c r="D23" s="1161"/>
      <c r="E23" s="16" t="s">
        <v>6</v>
      </c>
      <c r="F23" s="401">
        <f>F4*0.135</f>
        <v>102438</v>
      </c>
      <c r="G23" s="476" t="s">
        <v>272</v>
      </c>
      <c r="H23" s="463"/>
      <c r="I23" s="407"/>
      <c r="J23" s="464"/>
      <c r="K23" s="1136"/>
      <c r="L23" s="123" t="s">
        <v>732</v>
      </c>
      <c r="M23" s="134"/>
      <c r="N23" s="135" t="s">
        <v>23</v>
      </c>
      <c r="O23" s="135" t="s">
        <v>21</v>
      </c>
      <c r="P23" s="135" t="s">
        <v>24</v>
      </c>
      <c r="Q23" s="1125" t="s">
        <v>25</v>
      </c>
      <c r="R23" s="1126"/>
      <c r="S23" s="1127"/>
    </row>
    <row r="24" spans="1:19" s="70" customFormat="1" ht="18" customHeight="1" x14ac:dyDescent="0.15">
      <c r="A24" s="69"/>
      <c r="B24" s="1112"/>
      <c r="C24" s="1159"/>
      <c r="D24" s="16" t="s">
        <v>197</v>
      </c>
      <c r="E24" s="22"/>
      <c r="F24" s="526"/>
      <c r="G24" s="476" t="s">
        <v>124</v>
      </c>
      <c r="H24" s="409"/>
      <c r="I24" s="410"/>
      <c r="J24" s="411"/>
      <c r="K24" s="1136"/>
      <c r="L24" s="136" t="s">
        <v>27</v>
      </c>
      <c r="M24" s="134"/>
      <c r="N24" s="123" t="s">
        <v>729</v>
      </c>
      <c r="O24" s="136"/>
      <c r="P24" s="136">
        <f>'８-2-2　早生マルチ算出基礎'!G38</f>
        <v>11461.353999999999</v>
      </c>
      <c r="Q24" s="1128"/>
      <c r="R24" s="1129"/>
      <c r="S24" s="1130"/>
    </row>
    <row r="25" spans="1:19" s="70" customFormat="1" ht="18" customHeight="1" x14ac:dyDescent="0.15">
      <c r="A25" s="69"/>
      <c r="B25" s="1112"/>
      <c r="C25" s="1159"/>
      <c r="D25" s="16" t="s">
        <v>61</v>
      </c>
      <c r="E25" s="22"/>
      <c r="F25" s="526"/>
      <c r="G25" s="476" t="s">
        <v>124</v>
      </c>
      <c r="H25" s="152"/>
      <c r="I25" s="153"/>
      <c r="J25" s="154"/>
      <c r="K25" s="1136"/>
      <c r="L25" s="136" t="s">
        <v>28</v>
      </c>
      <c r="M25" s="134"/>
      <c r="N25" s="123" t="s">
        <v>729</v>
      </c>
      <c r="O25" s="136"/>
      <c r="P25" s="136">
        <f>'８-2-2　早生マルチ算出基礎'!G49</f>
        <v>22483.960000000003</v>
      </c>
      <c r="Q25" s="1128"/>
      <c r="R25" s="1129"/>
      <c r="S25" s="1130"/>
    </row>
    <row r="26" spans="1:19" s="70" customFormat="1" ht="18" customHeight="1" x14ac:dyDescent="0.15">
      <c r="A26" s="69"/>
      <c r="B26" s="1112"/>
      <c r="C26" s="1159"/>
      <c r="D26" s="16" t="s">
        <v>78</v>
      </c>
      <c r="E26" s="17"/>
      <c r="F26" s="526">
        <f>'８-2-2　早生マルチ算出基礎'!$V$57</f>
        <v>9717</v>
      </c>
      <c r="G26" s="476" t="s">
        <v>675</v>
      </c>
      <c r="H26" s="469"/>
      <c r="I26" s="469"/>
      <c r="J26" s="470"/>
      <c r="K26" s="1136"/>
      <c r="L26" s="136" t="s">
        <v>29</v>
      </c>
      <c r="M26" s="134"/>
      <c r="N26" s="123" t="s">
        <v>729</v>
      </c>
      <c r="O26" s="136"/>
      <c r="P26" s="136">
        <f>'８-2-2　早生マルチ算出基礎'!G53</f>
        <v>4243</v>
      </c>
      <c r="Q26" s="1128"/>
      <c r="R26" s="1129"/>
      <c r="S26" s="1130"/>
    </row>
    <row r="27" spans="1:19" s="70" customFormat="1" ht="18" customHeight="1" x14ac:dyDescent="0.15">
      <c r="A27" s="69"/>
      <c r="B27" s="1112"/>
      <c r="C27" s="1159"/>
      <c r="D27" s="23" t="s">
        <v>62</v>
      </c>
      <c r="E27" s="24"/>
      <c r="F27" s="227">
        <v>5000</v>
      </c>
      <c r="G27" s="123" t="s">
        <v>1031</v>
      </c>
      <c r="H27" s="152"/>
      <c r="I27" s="153"/>
      <c r="J27" s="411"/>
      <c r="K27" s="1136"/>
      <c r="L27" s="136" t="s">
        <v>86</v>
      </c>
      <c r="M27" s="134"/>
      <c r="N27" s="123" t="s">
        <v>729</v>
      </c>
      <c r="O27" s="136"/>
      <c r="P27" s="136">
        <f>'８-2-2　早生マルチ算出基礎'!G57</f>
        <v>7981.3</v>
      </c>
      <c r="Q27" s="1128"/>
      <c r="R27" s="1129"/>
      <c r="S27" s="1130"/>
    </row>
    <row r="28" spans="1:19" s="70" customFormat="1" ht="18" customHeight="1" thickBot="1" x14ac:dyDescent="0.2">
      <c r="A28" s="69"/>
      <c r="B28" s="1112"/>
      <c r="C28" s="1159"/>
      <c r="D28" s="16" t="s">
        <v>53</v>
      </c>
      <c r="E28" s="17"/>
      <c r="F28" s="526">
        <f>'８-2-2　早生マルチ算出基礎'!$N$58</f>
        <v>3891.04</v>
      </c>
      <c r="G28" s="476" t="s">
        <v>675</v>
      </c>
      <c r="H28" s="469"/>
      <c r="I28" s="469"/>
      <c r="J28" s="470"/>
      <c r="K28" s="1136"/>
      <c r="L28" s="79" t="s">
        <v>26</v>
      </c>
      <c r="M28" s="78"/>
      <c r="N28" s="79"/>
      <c r="O28" s="79"/>
      <c r="P28" s="79">
        <f>SUM(P24:P27)</f>
        <v>46169.614000000001</v>
      </c>
      <c r="Q28" s="1122"/>
      <c r="R28" s="1123"/>
      <c r="S28" s="1124"/>
    </row>
    <row r="29" spans="1:19" s="70" customFormat="1" ht="18" customHeight="1" thickTop="1" x14ac:dyDescent="0.15">
      <c r="A29" s="69"/>
      <c r="B29" s="1112"/>
      <c r="C29" s="1159"/>
      <c r="D29" s="16" t="s">
        <v>198</v>
      </c>
      <c r="E29" s="22"/>
      <c r="F29" s="526">
        <f>SUM(F21:F28)*H29</f>
        <v>2358.4603999999999</v>
      </c>
      <c r="G29" s="227" t="s">
        <v>214</v>
      </c>
      <c r="H29" s="404">
        <v>0.01</v>
      </c>
      <c r="I29" s="133"/>
      <c r="J29" s="413"/>
      <c r="K29" s="1136"/>
      <c r="L29" s="123" t="s">
        <v>733</v>
      </c>
      <c r="M29" s="134"/>
      <c r="N29" s="135" t="s">
        <v>23</v>
      </c>
      <c r="O29" s="135" t="s">
        <v>21</v>
      </c>
      <c r="P29" s="135" t="s">
        <v>24</v>
      </c>
      <c r="Q29" s="1125" t="s">
        <v>25</v>
      </c>
      <c r="R29" s="1126"/>
      <c r="S29" s="1127"/>
    </row>
    <row r="30" spans="1:19" s="70" customFormat="1" ht="18" customHeight="1" thickBot="1" x14ac:dyDescent="0.2">
      <c r="A30" s="69"/>
      <c r="B30" s="1113"/>
      <c r="C30" s="1160"/>
      <c r="D30" s="1162" t="s">
        <v>130</v>
      </c>
      <c r="E30" s="1163"/>
      <c r="F30" s="124">
        <f>SUM(F21:F29)</f>
        <v>238204.50040000002</v>
      </c>
      <c r="G30" s="125"/>
      <c r="H30" s="126"/>
      <c r="I30" s="127"/>
      <c r="J30" s="128"/>
      <c r="K30" s="1136"/>
      <c r="L30" s="136" t="s">
        <v>734</v>
      </c>
      <c r="M30" s="137"/>
      <c r="N30" s="123" t="s">
        <v>681</v>
      </c>
      <c r="O30" s="138"/>
      <c r="P30" s="136">
        <f>'８-2-2　早生マルチ算出基礎'!N8</f>
        <v>0</v>
      </c>
      <c r="Q30" s="1164"/>
      <c r="R30" s="1165"/>
      <c r="S30" s="1166"/>
    </row>
    <row r="31" spans="1:19" s="70" customFormat="1" ht="18" customHeight="1" x14ac:dyDescent="0.15">
      <c r="A31" s="69"/>
      <c r="B31" s="85"/>
      <c r="C31" s="81"/>
      <c r="D31" s="81"/>
      <c r="E31" s="81"/>
      <c r="F31" s="81"/>
      <c r="G31" s="81"/>
      <c r="H31" s="81"/>
      <c r="I31" s="81"/>
      <c r="J31" s="81"/>
      <c r="K31" s="1136"/>
      <c r="L31" s="136" t="s">
        <v>735</v>
      </c>
      <c r="M31" s="137"/>
      <c r="N31" s="123" t="s">
        <v>681</v>
      </c>
      <c r="O31" s="138"/>
      <c r="P31" s="136">
        <f>'８-2-2　早生マルチ算出基礎'!N15</f>
        <v>4165.92</v>
      </c>
      <c r="Q31" s="1164"/>
      <c r="R31" s="1165"/>
      <c r="S31" s="1166"/>
    </row>
    <row r="32" spans="1:19" s="70" customFormat="1" ht="18" customHeight="1" x14ac:dyDescent="0.15">
      <c r="A32" s="69"/>
      <c r="B32" s="77"/>
      <c r="C32" s="90"/>
      <c r="D32" s="77"/>
      <c r="E32" s="77"/>
      <c r="F32" s="88"/>
      <c r="G32" s="88"/>
      <c r="H32" s="89"/>
      <c r="I32" s="81"/>
      <c r="J32" s="81"/>
      <c r="K32" s="1136"/>
      <c r="L32" s="136" t="s">
        <v>736</v>
      </c>
      <c r="M32" s="134"/>
      <c r="N32" s="138"/>
      <c r="O32" s="138"/>
      <c r="P32" s="136">
        <f>SUM(P30:P31)*R32</f>
        <v>1249.7760000000001</v>
      </c>
      <c r="Q32" s="462" t="s">
        <v>737</v>
      </c>
      <c r="R32" s="414">
        <v>0.3</v>
      </c>
      <c r="S32" s="415"/>
    </row>
    <row r="33" spans="1:23" ht="18" customHeight="1" x14ac:dyDescent="0.15">
      <c r="K33" s="1136"/>
      <c r="L33" s="136" t="s">
        <v>738</v>
      </c>
      <c r="M33" s="137"/>
      <c r="N33" s="123" t="s">
        <v>681</v>
      </c>
      <c r="O33" s="138"/>
      <c r="P33" s="136">
        <f>'８-2-2　早生マルチ算出基礎'!N20</f>
        <v>1524.0200000000002</v>
      </c>
      <c r="Q33" s="1128"/>
      <c r="R33" s="1129"/>
      <c r="S33" s="1130"/>
    </row>
    <row r="34" spans="1:23" ht="18" customHeight="1" x14ac:dyDescent="0.15">
      <c r="K34" s="1136"/>
      <c r="L34" s="136" t="s">
        <v>739</v>
      </c>
      <c r="M34" s="137"/>
      <c r="N34" s="123" t="s">
        <v>681</v>
      </c>
      <c r="O34" s="138"/>
      <c r="P34" s="136">
        <f>'８-2-2　早生マルチ算出基礎'!N24</f>
        <v>0</v>
      </c>
      <c r="Q34" s="1128"/>
      <c r="R34" s="1129"/>
      <c r="S34" s="1130"/>
    </row>
    <row r="35" spans="1:23" ht="18" customHeight="1" x14ac:dyDescent="0.15">
      <c r="K35" s="1136"/>
      <c r="L35" s="136" t="s">
        <v>196</v>
      </c>
      <c r="M35" s="137"/>
      <c r="N35" s="123" t="s">
        <v>681</v>
      </c>
      <c r="O35" s="138"/>
      <c r="P35" s="136">
        <f>'８-2-2　早生マルチ算出基礎'!N28</f>
        <v>0</v>
      </c>
      <c r="Q35" s="462"/>
      <c r="R35" s="463"/>
      <c r="S35" s="464"/>
    </row>
    <row r="36" spans="1:23" ht="18" customHeight="1" x14ac:dyDescent="0.15">
      <c r="K36" s="1136"/>
      <c r="L36" s="136" t="s">
        <v>740</v>
      </c>
      <c r="M36" s="134"/>
      <c r="N36" s="123" t="s">
        <v>681</v>
      </c>
      <c r="O36" s="138"/>
      <c r="P36" s="136">
        <f>'８-2-2　早生マルチ算出基礎'!N32</f>
        <v>0</v>
      </c>
      <c r="Q36" s="1128"/>
      <c r="R36" s="1129"/>
      <c r="S36" s="1130"/>
    </row>
    <row r="37" spans="1:23" ht="18" customHeight="1" thickBot="1" x14ac:dyDescent="0.2">
      <c r="K37" s="1137"/>
      <c r="L37" s="87" t="s">
        <v>26</v>
      </c>
      <c r="M37" s="86"/>
      <c r="N37" s="87"/>
      <c r="O37" s="87"/>
      <c r="P37" s="87">
        <f>SUM(P30:P36)</f>
        <v>6939.7160000000003</v>
      </c>
      <c r="Q37" s="1167"/>
      <c r="R37" s="1168"/>
      <c r="S37" s="1169"/>
    </row>
    <row r="38" spans="1:23" s="80" customFormat="1" ht="18" customHeight="1" x14ac:dyDescent="0.15">
      <c r="A38" s="69"/>
      <c r="B38" s="69"/>
      <c r="C38" s="69"/>
      <c r="D38" s="69"/>
      <c r="E38" s="69"/>
      <c r="F38" s="69"/>
      <c r="G38" s="69"/>
      <c r="H38" s="69"/>
      <c r="I38" s="69"/>
      <c r="J38" s="69"/>
    </row>
    <row r="39" spans="1:23" s="80" customFormat="1" ht="18" customHeight="1" x14ac:dyDescent="0.15">
      <c r="A39" s="69"/>
      <c r="B39" s="69"/>
      <c r="C39" s="69"/>
      <c r="D39" s="69"/>
      <c r="E39" s="69"/>
      <c r="F39" s="69"/>
      <c r="G39" s="69"/>
      <c r="H39" s="69"/>
      <c r="I39" s="69"/>
      <c r="J39" s="69"/>
      <c r="T39" s="81"/>
    </row>
    <row r="40" spans="1:23" s="80" customFormat="1" ht="18" customHeight="1" x14ac:dyDescent="0.15">
      <c r="A40" s="69"/>
      <c r="B40" s="69"/>
      <c r="C40" s="69"/>
      <c r="D40" s="69"/>
      <c r="E40" s="69"/>
      <c r="F40" s="69"/>
      <c r="G40" s="69"/>
      <c r="H40" s="69"/>
      <c r="I40" s="69"/>
      <c r="J40" s="69"/>
      <c r="T40" s="70"/>
      <c r="U40" s="70"/>
      <c r="V40" s="70"/>
      <c r="W40" s="70"/>
    </row>
    <row r="41" spans="1:23" s="80" customFormat="1" ht="18" customHeight="1" x14ac:dyDescent="0.15">
      <c r="A41" s="69"/>
      <c r="B41" s="69"/>
      <c r="C41" s="69"/>
      <c r="D41" s="69"/>
      <c r="E41" s="69"/>
      <c r="F41" s="69"/>
      <c r="G41" s="69"/>
      <c r="H41" s="69"/>
      <c r="I41" s="69"/>
      <c r="J41" s="69"/>
      <c r="T41" s="82"/>
      <c r="U41" s="83"/>
      <c r="V41" s="84"/>
      <c r="W41" s="82"/>
    </row>
    <row r="42" spans="1:23" s="80" customFormat="1" ht="18" customHeight="1" x14ac:dyDescent="0.15">
      <c r="A42" s="69"/>
      <c r="B42" s="69"/>
      <c r="C42" s="69"/>
      <c r="D42" s="69"/>
      <c r="E42" s="69"/>
      <c r="F42" s="69"/>
      <c r="G42" s="69"/>
      <c r="H42" s="69"/>
      <c r="I42" s="69"/>
      <c r="J42" s="69"/>
      <c r="T42" s="70"/>
      <c r="U42" s="70"/>
      <c r="V42" s="70"/>
      <c r="W42" s="70"/>
    </row>
    <row r="43" spans="1:23" s="80" customFormat="1" ht="18" customHeight="1" x14ac:dyDescent="0.15">
      <c r="B43" s="69"/>
      <c r="C43" s="69"/>
      <c r="D43" s="69"/>
      <c r="E43" s="69"/>
      <c r="F43" s="69"/>
      <c r="G43" s="69"/>
      <c r="H43" s="69"/>
      <c r="I43" s="69"/>
      <c r="J43" s="69"/>
      <c r="T43" s="71"/>
      <c r="U43" s="81"/>
      <c r="V43" s="70"/>
      <c r="W43" s="82"/>
    </row>
    <row r="44" spans="1:23" s="80" customFormat="1" ht="18" customHeight="1" x14ac:dyDescent="0.15">
      <c r="B44" s="69"/>
      <c r="C44" s="69"/>
      <c r="D44" s="69"/>
      <c r="E44" s="69"/>
      <c r="F44" s="69"/>
      <c r="G44" s="69"/>
      <c r="H44" s="69"/>
      <c r="I44" s="69"/>
      <c r="J44" s="69"/>
      <c r="T44" s="71"/>
      <c r="U44" s="81"/>
      <c r="V44" s="70"/>
      <c r="W44" s="82"/>
    </row>
    <row r="45" spans="1:23" s="80" customFormat="1" ht="18" customHeight="1" x14ac:dyDescent="0.15">
      <c r="B45" s="69"/>
      <c r="C45" s="69"/>
      <c r="D45" s="69"/>
      <c r="E45" s="69"/>
      <c r="F45" s="69"/>
      <c r="G45" s="69"/>
      <c r="H45" s="69"/>
      <c r="I45" s="69"/>
      <c r="J45" s="69"/>
      <c r="T45" s="70"/>
      <c r="U45" s="70"/>
      <c r="V45" s="83"/>
      <c r="W45" s="70"/>
    </row>
    <row r="46" spans="1:23" s="80" customFormat="1" x14ac:dyDescent="0.15">
      <c r="B46" s="69"/>
      <c r="C46" s="69"/>
      <c r="D46" s="69"/>
      <c r="E46" s="69"/>
      <c r="F46" s="69"/>
      <c r="G46" s="69"/>
      <c r="H46" s="69"/>
      <c r="I46" s="69"/>
      <c r="J46" s="69"/>
      <c r="T46" s="71"/>
      <c r="U46" s="70"/>
      <c r="V46" s="70"/>
      <c r="W46" s="82"/>
    </row>
    <row r="47" spans="1:23" s="80" customFormat="1" x14ac:dyDescent="0.15">
      <c r="B47" s="69"/>
      <c r="C47" s="69"/>
      <c r="D47" s="69"/>
      <c r="E47" s="69"/>
      <c r="F47" s="69"/>
      <c r="G47" s="69"/>
      <c r="H47" s="69"/>
      <c r="I47" s="69"/>
      <c r="J47" s="69"/>
      <c r="T47" s="71"/>
      <c r="U47" s="70"/>
      <c r="V47" s="70"/>
      <c r="W47" s="82"/>
    </row>
    <row r="48" spans="1:23" s="80" customFormat="1" x14ac:dyDescent="0.15">
      <c r="B48" s="69"/>
      <c r="C48" s="69"/>
      <c r="D48" s="69"/>
      <c r="E48" s="69"/>
      <c r="F48" s="69"/>
      <c r="G48" s="69"/>
      <c r="H48" s="69"/>
      <c r="I48" s="69"/>
      <c r="J48" s="69"/>
      <c r="T48" s="71"/>
      <c r="U48" s="70"/>
      <c r="V48" s="70"/>
      <c r="W48" s="82"/>
    </row>
    <row r="49" spans="2:23" s="80" customFormat="1" x14ac:dyDescent="0.15">
      <c r="B49" s="69"/>
      <c r="C49" s="69"/>
      <c r="D49" s="69"/>
      <c r="E49" s="69"/>
      <c r="F49" s="69"/>
      <c r="G49" s="69"/>
      <c r="H49" s="69"/>
      <c r="I49" s="69"/>
      <c r="J49" s="69"/>
      <c r="T49" s="71"/>
      <c r="U49" s="70"/>
      <c r="V49" s="70"/>
      <c r="W49" s="82"/>
    </row>
    <row r="50" spans="2:23" s="80" customFormat="1" x14ac:dyDescent="0.15">
      <c r="B50" s="69"/>
      <c r="C50" s="69"/>
      <c r="D50" s="69"/>
      <c r="E50" s="69"/>
      <c r="F50" s="69"/>
      <c r="G50" s="69"/>
      <c r="H50" s="69"/>
      <c r="I50" s="69"/>
      <c r="J50" s="69"/>
      <c r="T50" s="71"/>
      <c r="U50" s="71"/>
      <c r="V50" s="71"/>
      <c r="W50" s="70"/>
    </row>
    <row r="51" spans="2:23" s="80" customFormat="1" ht="13.5" customHeight="1" x14ac:dyDescent="0.15">
      <c r="B51" s="69"/>
      <c r="C51" s="69"/>
      <c r="D51" s="69"/>
      <c r="E51" s="69"/>
      <c r="F51" s="69"/>
      <c r="G51" s="69"/>
      <c r="H51" s="69"/>
      <c r="I51" s="69"/>
      <c r="J51" s="69"/>
      <c r="T51" s="70"/>
      <c r="U51" s="70"/>
      <c r="V51" s="70"/>
      <c r="W51" s="83"/>
    </row>
    <row r="52" spans="2:23" s="80" customFormat="1" x14ac:dyDescent="0.15">
      <c r="B52" s="69"/>
      <c r="C52" s="69"/>
      <c r="D52" s="69"/>
      <c r="E52" s="69"/>
      <c r="F52" s="69"/>
      <c r="G52" s="69"/>
      <c r="H52" s="69"/>
      <c r="I52" s="69"/>
      <c r="J52" s="69"/>
      <c r="T52" s="82"/>
      <c r="U52" s="70"/>
      <c r="V52" s="83"/>
      <c r="W52" s="82"/>
    </row>
    <row r="53" spans="2:23" s="80" customFormat="1" x14ac:dyDescent="0.15">
      <c r="B53" s="69"/>
      <c r="C53" s="69"/>
      <c r="D53" s="69"/>
      <c r="E53" s="69"/>
      <c r="F53" s="69"/>
      <c r="G53" s="69"/>
      <c r="H53" s="69"/>
      <c r="I53" s="69"/>
      <c r="J53" s="69"/>
      <c r="T53" s="70"/>
      <c r="U53" s="70"/>
      <c r="V53" s="70"/>
      <c r="W53" s="70"/>
    </row>
    <row r="54" spans="2:23" s="80" customFormat="1" ht="13.5" customHeight="1" x14ac:dyDescent="0.15">
      <c r="B54" s="69"/>
      <c r="C54" s="69"/>
      <c r="D54" s="69"/>
      <c r="E54" s="69"/>
      <c r="F54" s="69"/>
      <c r="G54" s="69"/>
      <c r="H54" s="69"/>
      <c r="I54" s="69"/>
      <c r="J54" s="69"/>
      <c r="T54" s="71"/>
      <c r="U54" s="70"/>
      <c r="V54" s="71"/>
      <c r="W54" s="82"/>
    </row>
    <row r="55" spans="2:23" s="80" customFormat="1" x14ac:dyDescent="0.15">
      <c r="B55" s="69"/>
      <c r="C55" s="69"/>
      <c r="D55" s="69"/>
      <c r="E55" s="69"/>
      <c r="F55" s="69"/>
      <c r="G55" s="69"/>
      <c r="H55" s="69"/>
      <c r="I55" s="69"/>
      <c r="J55" s="69"/>
      <c r="T55" s="91"/>
      <c r="U55" s="70"/>
      <c r="V55" s="70"/>
      <c r="W55" s="82"/>
    </row>
    <row r="56" spans="2:23" s="80" customFormat="1" x14ac:dyDescent="0.15">
      <c r="B56" s="69"/>
      <c r="C56" s="69"/>
      <c r="D56" s="69"/>
      <c r="E56" s="69"/>
      <c r="F56" s="69"/>
      <c r="G56" s="69"/>
      <c r="H56" s="69"/>
      <c r="I56" s="69"/>
      <c r="J56" s="69"/>
      <c r="K56" s="69"/>
      <c r="L56" s="69"/>
      <c r="M56" s="69"/>
      <c r="N56" s="69"/>
      <c r="O56" s="69"/>
      <c r="P56" s="69"/>
      <c r="Q56" s="69"/>
      <c r="R56" s="69"/>
      <c r="S56" s="69"/>
      <c r="T56" s="70"/>
      <c r="U56" s="71"/>
      <c r="V56" s="70"/>
      <c r="W56" s="70"/>
    </row>
    <row r="57" spans="2:23" s="80" customFormat="1" x14ac:dyDescent="0.15">
      <c r="B57" s="69"/>
      <c r="C57" s="69"/>
      <c r="D57" s="69"/>
      <c r="E57" s="69"/>
      <c r="F57" s="69"/>
      <c r="G57" s="69"/>
      <c r="H57" s="69"/>
      <c r="I57" s="69"/>
      <c r="J57" s="69"/>
      <c r="K57" s="69"/>
      <c r="L57" s="69"/>
      <c r="M57" s="69"/>
      <c r="N57" s="69"/>
      <c r="O57" s="69"/>
      <c r="P57" s="69"/>
      <c r="Q57" s="69"/>
      <c r="R57" s="69"/>
      <c r="S57" s="69"/>
      <c r="T57" s="81"/>
      <c r="U57" s="81"/>
      <c r="V57" s="81"/>
      <c r="W57" s="81"/>
    </row>
    <row r="58" spans="2:23" s="80" customFormat="1" x14ac:dyDescent="0.15">
      <c r="B58" s="69"/>
      <c r="C58" s="69"/>
      <c r="D58" s="69"/>
      <c r="E58" s="69"/>
      <c r="F58" s="69"/>
      <c r="G58" s="69"/>
      <c r="H58" s="69"/>
      <c r="I58" s="69"/>
      <c r="J58" s="69"/>
      <c r="K58" s="69"/>
      <c r="L58" s="69"/>
      <c r="M58" s="69"/>
      <c r="N58" s="69"/>
      <c r="O58" s="69"/>
      <c r="P58" s="69"/>
      <c r="Q58" s="69"/>
      <c r="R58" s="69"/>
      <c r="S58" s="69"/>
      <c r="T58" s="81"/>
    </row>
    <row r="59" spans="2:23" s="80" customFormat="1" x14ac:dyDescent="0.15">
      <c r="B59" s="69"/>
      <c r="C59" s="69"/>
      <c r="D59" s="69"/>
      <c r="E59" s="69"/>
      <c r="F59" s="69"/>
      <c r="G59" s="69"/>
      <c r="H59" s="69"/>
      <c r="I59" s="69"/>
      <c r="J59" s="69"/>
      <c r="K59" s="69"/>
      <c r="L59" s="69"/>
      <c r="M59" s="69"/>
      <c r="N59" s="69"/>
      <c r="O59" s="69"/>
      <c r="P59" s="69"/>
      <c r="Q59" s="69"/>
      <c r="R59" s="69"/>
      <c r="S59" s="69"/>
      <c r="T59" s="81"/>
    </row>
    <row r="60" spans="2:23" s="80" customFormat="1" x14ac:dyDescent="0.15">
      <c r="B60" s="69"/>
      <c r="C60" s="69"/>
      <c r="D60" s="69"/>
      <c r="E60" s="69"/>
      <c r="F60" s="69"/>
      <c r="G60" s="69"/>
      <c r="H60" s="69"/>
      <c r="I60" s="69"/>
      <c r="J60" s="69"/>
      <c r="K60" s="69"/>
      <c r="L60" s="69"/>
      <c r="M60" s="69"/>
      <c r="N60" s="69"/>
      <c r="O60" s="69"/>
      <c r="P60" s="69"/>
      <c r="Q60" s="69"/>
      <c r="R60" s="69"/>
      <c r="S60" s="69"/>
      <c r="T60" s="81"/>
    </row>
    <row r="61" spans="2:23" s="80" customFormat="1" x14ac:dyDescent="0.15">
      <c r="B61" s="69"/>
      <c r="C61" s="69"/>
      <c r="D61" s="69"/>
      <c r="E61" s="69"/>
      <c r="F61" s="69"/>
      <c r="G61" s="69"/>
      <c r="H61" s="69"/>
      <c r="I61" s="69"/>
      <c r="J61" s="69"/>
      <c r="K61" s="69"/>
      <c r="L61" s="69"/>
      <c r="M61" s="69"/>
      <c r="N61" s="69"/>
      <c r="O61" s="69"/>
      <c r="P61" s="69"/>
      <c r="Q61" s="69"/>
      <c r="R61" s="69"/>
      <c r="S61" s="69"/>
    </row>
    <row r="62" spans="2:23" s="80" customFormat="1" x14ac:dyDescent="0.15">
      <c r="B62" s="69"/>
      <c r="C62" s="69"/>
      <c r="D62" s="69"/>
      <c r="E62" s="69"/>
      <c r="F62" s="69"/>
      <c r="G62" s="69"/>
      <c r="H62" s="69"/>
      <c r="I62" s="69"/>
      <c r="J62" s="69"/>
      <c r="K62" s="69"/>
      <c r="L62" s="69"/>
      <c r="M62" s="69"/>
      <c r="N62" s="69"/>
      <c r="O62" s="69"/>
      <c r="P62" s="69"/>
      <c r="Q62" s="69"/>
      <c r="R62" s="69"/>
      <c r="S62" s="69"/>
    </row>
    <row r="63" spans="2:23" s="80" customFormat="1" ht="13.5" customHeight="1" x14ac:dyDescent="0.15">
      <c r="B63" s="69"/>
      <c r="C63" s="69"/>
      <c r="D63" s="69"/>
      <c r="E63" s="69"/>
      <c r="F63" s="69"/>
      <c r="G63" s="69"/>
      <c r="H63" s="69"/>
      <c r="I63" s="69"/>
      <c r="J63" s="69"/>
      <c r="K63" s="69"/>
      <c r="L63" s="69"/>
      <c r="M63" s="69"/>
      <c r="N63" s="69"/>
      <c r="O63" s="69"/>
      <c r="P63" s="69"/>
      <c r="Q63" s="69"/>
      <c r="R63" s="69"/>
      <c r="S63" s="69"/>
    </row>
    <row r="64" spans="2:23" s="80" customFormat="1" ht="13.5" customHeight="1" x14ac:dyDescent="0.15">
      <c r="B64" s="69"/>
      <c r="C64" s="69"/>
      <c r="D64" s="69"/>
      <c r="E64" s="69"/>
      <c r="F64" s="69"/>
      <c r="G64" s="69"/>
      <c r="H64" s="69"/>
      <c r="I64" s="69"/>
      <c r="J64" s="69"/>
      <c r="K64" s="69"/>
      <c r="L64" s="69"/>
      <c r="M64" s="69"/>
      <c r="N64" s="69"/>
      <c r="O64" s="69"/>
      <c r="P64" s="69"/>
      <c r="Q64" s="69"/>
      <c r="R64" s="69"/>
      <c r="S64" s="69"/>
    </row>
    <row r="65" spans="2:19" s="80" customFormat="1" x14ac:dyDescent="0.15">
      <c r="B65" s="69"/>
      <c r="C65" s="69"/>
      <c r="D65" s="69"/>
      <c r="E65" s="69"/>
      <c r="F65" s="69"/>
      <c r="G65" s="69"/>
      <c r="H65" s="69"/>
      <c r="I65" s="69"/>
      <c r="J65" s="69"/>
      <c r="K65" s="69"/>
      <c r="L65" s="69"/>
      <c r="M65" s="69"/>
      <c r="N65" s="69"/>
      <c r="O65" s="69"/>
      <c r="P65" s="69"/>
      <c r="Q65" s="69"/>
      <c r="R65" s="69"/>
      <c r="S65" s="69"/>
    </row>
    <row r="66" spans="2:19" s="80" customFormat="1" x14ac:dyDescent="0.15">
      <c r="B66" s="69"/>
      <c r="C66" s="69"/>
      <c r="D66" s="69"/>
      <c r="E66" s="69"/>
      <c r="F66" s="69"/>
      <c r="G66" s="69"/>
      <c r="H66" s="69"/>
      <c r="I66" s="69"/>
      <c r="J66" s="69"/>
      <c r="K66" s="69"/>
      <c r="L66" s="69"/>
      <c r="M66" s="69"/>
      <c r="N66" s="69"/>
      <c r="O66" s="69"/>
      <c r="P66" s="69"/>
      <c r="Q66" s="69"/>
      <c r="R66" s="69"/>
      <c r="S66" s="69"/>
    </row>
    <row r="67" spans="2:19" s="80" customFormat="1" x14ac:dyDescent="0.15">
      <c r="B67" s="69"/>
      <c r="C67" s="69"/>
      <c r="D67" s="69"/>
      <c r="E67" s="69"/>
      <c r="F67" s="69"/>
      <c r="G67" s="69"/>
      <c r="H67" s="69"/>
      <c r="I67" s="69"/>
      <c r="J67" s="69"/>
      <c r="K67" s="69"/>
      <c r="L67" s="69"/>
      <c r="M67" s="69"/>
      <c r="N67" s="69"/>
      <c r="O67" s="69"/>
      <c r="P67" s="69"/>
      <c r="Q67" s="69"/>
      <c r="R67" s="69"/>
      <c r="S67" s="69"/>
    </row>
    <row r="68" spans="2:19" s="80" customFormat="1" ht="13.5" customHeight="1" x14ac:dyDescent="0.15">
      <c r="B68" s="69"/>
      <c r="C68" s="69"/>
      <c r="D68" s="69"/>
      <c r="E68" s="69"/>
      <c r="F68" s="69"/>
      <c r="G68" s="69"/>
      <c r="H68" s="69"/>
      <c r="I68" s="69"/>
      <c r="J68" s="69"/>
      <c r="K68" s="69"/>
      <c r="L68" s="69"/>
      <c r="M68" s="69"/>
      <c r="N68" s="69"/>
      <c r="O68" s="69"/>
      <c r="P68" s="69"/>
      <c r="Q68" s="69"/>
      <c r="R68" s="69"/>
      <c r="S68" s="69"/>
    </row>
    <row r="69" spans="2:19" s="80" customFormat="1" x14ac:dyDescent="0.15">
      <c r="B69" s="69"/>
      <c r="C69" s="69"/>
      <c r="D69" s="69"/>
      <c r="E69" s="69"/>
      <c r="F69" s="69"/>
      <c r="G69" s="69"/>
      <c r="H69" s="69"/>
      <c r="I69" s="69"/>
      <c r="J69" s="69"/>
      <c r="K69" s="69"/>
      <c r="L69" s="69"/>
      <c r="M69" s="69"/>
      <c r="N69" s="69"/>
      <c r="O69" s="69"/>
      <c r="P69" s="69"/>
      <c r="Q69" s="69"/>
      <c r="R69" s="69"/>
      <c r="S69" s="69"/>
    </row>
    <row r="70" spans="2:19" s="80" customFormat="1" x14ac:dyDescent="0.15">
      <c r="B70" s="69"/>
      <c r="C70" s="69"/>
      <c r="D70" s="69"/>
      <c r="E70" s="69"/>
      <c r="F70" s="69"/>
      <c r="G70" s="69"/>
      <c r="H70" s="69"/>
      <c r="I70" s="69"/>
      <c r="J70" s="69"/>
      <c r="K70" s="69"/>
      <c r="L70" s="69"/>
      <c r="M70" s="69"/>
      <c r="N70" s="69"/>
      <c r="O70" s="69"/>
      <c r="P70" s="69"/>
      <c r="Q70" s="69"/>
      <c r="R70" s="69"/>
      <c r="S70" s="69"/>
    </row>
    <row r="71" spans="2:19" s="80" customFormat="1" x14ac:dyDescent="0.15">
      <c r="B71" s="69"/>
      <c r="C71" s="69"/>
      <c r="D71" s="69"/>
      <c r="E71" s="69"/>
      <c r="F71" s="69"/>
      <c r="G71" s="69"/>
      <c r="H71" s="69"/>
      <c r="I71" s="69"/>
      <c r="J71" s="69"/>
      <c r="K71" s="69"/>
      <c r="L71" s="69"/>
      <c r="M71" s="69"/>
      <c r="N71" s="69"/>
      <c r="O71" s="69"/>
      <c r="P71" s="69"/>
      <c r="Q71" s="69"/>
      <c r="R71" s="69"/>
      <c r="S71" s="69"/>
    </row>
    <row r="72" spans="2:19" s="80" customFormat="1" x14ac:dyDescent="0.15">
      <c r="B72" s="69"/>
      <c r="C72" s="69"/>
      <c r="D72" s="69"/>
      <c r="E72" s="69"/>
      <c r="F72" s="69"/>
      <c r="G72" s="69"/>
      <c r="H72" s="69"/>
      <c r="I72" s="69"/>
      <c r="J72" s="69"/>
      <c r="K72" s="69"/>
      <c r="L72" s="69"/>
      <c r="M72" s="69"/>
      <c r="N72" s="69"/>
      <c r="O72" s="69"/>
      <c r="P72" s="69"/>
      <c r="Q72" s="69"/>
      <c r="R72" s="69"/>
      <c r="S72" s="69"/>
    </row>
    <row r="73" spans="2:19" s="80" customFormat="1" x14ac:dyDescent="0.15">
      <c r="B73" s="69"/>
      <c r="C73" s="69"/>
      <c r="D73" s="69"/>
      <c r="E73" s="69"/>
      <c r="F73" s="69"/>
      <c r="G73" s="69"/>
      <c r="H73" s="69"/>
      <c r="I73" s="69"/>
      <c r="J73" s="69"/>
      <c r="K73" s="69"/>
      <c r="L73" s="69"/>
      <c r="M73" s="69"/>
      <c r="N73" s="69"/>
      <c r="O73" s="69"/>
      <c r="P73" s="69"/>
      <c r="Q73" s="69"/>
      <c r="R73" s="69"/>
      <c r="S73" s="69"/>
    </row>
    <row r="74" spans="2:19" s="80" customFormat="1" ht="13.5" customHeight="1" x14ac:dyDescent="0.15">
      <c r="B74" s="69"/>
      <c r="C74" s="69"/>
      <c r="D74" s="69"/>
      <c r="E74" s="69"/>
      <c r="F74" s="69"/>
      <c r="G74" s="69"/>
      <c r="H74" s="69"/>
      <c r="I74" s="69"/>
      <c r="J74" s="69"/>
      <c r="K74" s="69"/>
      <c r="L74" s="69"/>
      <c r="M74" s="69"/>
      <c r="N74" s="69"/>
      <c r="O74" s="69"/>
      <c r="P74" s="69"/>
      <c r="Q74" s="69"/>
      <c r="R74" s="69"/>
      <c r="S74" s="69"/>
    </row>
    <row r="75" spans="2:19" s="80" customFormat="1" x14ac:dyDescent="0.15">
      <c r="B75" s="69"/>
      <c r="C75" s="69"/>
      <c r="D75" s="69"/>
      <c r="E75" s="69"/>
      <c r="F75" s="69"/>
      <c r="G75" s="69"/>
      <c r="H75" s="69"/>
      <c r="I75" s="69"/>
      <c r="J75" s="69"/>
      <c r="K75" s="69"/>
      <c r="L75" s="69"/>
      <c r="M75" s="69"/>
      <c r="N75" s="69"/>
      <c r="O75" s="69"/>
      <c r="P75" s="69"/>
      <c r="Q75" s="69"/>
      <c r="R75" s="69"/>
      <c r="S75" s="69"/>
    </row>
    <row r="76" spans="2:19" s="80" customFormat="1" x14ac:dyDescent="0.15">
      <c r="B76" s="69"/>
      <c r="C76" s="69"/>
      <c r="D76" s="69"/>
      <c r="E76" s="69"/>
      <c r="F76" s="69"/>
      <c r="G76" s="69"/>
      <c r="H76" s="69"/>
      <c r="I76" s="69"/>
      <c r="J76" s="69"/>
      <c r="K76" s="69"/>
      <c r="L76" s="69"/>
      <c r="M76" s="69"/>
      <c r="N76" s="69"/>
      <c r="O76" s="69"/>
      <c r="P76" s="69"/>
      <c r="Q76" s="69"/>
      <c r="R76" s="69"/>
      <c r="S76" s="69"/>
    </row>
    <row r="77" spans="2:19" s="80" customFormat="1" x14ac:dyDescent="0.15">
      <c r="B77" s="69"/>
      <c r="C77" s="69"/>
      <c r="D77" s="69"/>
      <c r="E77" s="69"/>
      <c r="F77" s="69"/>
      <c r="G77" s="69"/>
      <c r="H77" s="69"/>
      <c r="I77" s="69"/>
      <c r="J77" s="69"/>
      <c r="K77" s="69"/>
      <c r="L77" s="69"/>
      <c r="M77" s="69"/>
      <c r="N77" s="69"/>
      <c r="O77" s="69"/>
      <c r="P77" s="69"/>
      <c r="Q77" s="69"/>
      <c r="R77" s="69"/>
      <c r="S77" s="69"/>
    </row>
    <row r="78" spans="2:19" s="80" customFormat="1" x14ac:dyDescent="0.15">
      <c r="B78" s="69"/>
      <c r="C78" s="69"/>
      <c r="D78" s="69"/>
      <c r="E78" s="69"/>
      <c r="F78" s="69"/>
      <c r="G78" s="69"/>
      <c r="H78" s="69"/>
      <c r="I78" s="69"/>
      <c r="J78" s="69"/>
      <c r="K78" s="69"/>
      <c r="L78" s="69"/>
      <c r="M78" s="69"/>
      <c r="N78" s="69"/>
      <c r="O78" s="69"/>
      <c r="P78" s="69"/>
      <c r="Q78" s="69"/>
      <c r="R78" s="69"/>
      <c r="S78" s="69"/>
    </row>
    <row r="79" spans="2:19" s="80" customFormat="1" x14ac:dyDescent="0.15">
      <c r="B79" s="69"/>
      <c r="C79" s="69"/>
      <c r="D79" s="69"/>
      <c r="E79" s="69"/>
      <c r="F79" s="69"/>
      <c r="G79" s="69"/>
      <c r="H79" s="69"/>
      <c r="I79" s="69"/>
      <c r="J79" s="69"/>
      <c r="K79" s="69"/>
      <c r="L79" s="69"/>
      <c r="M79" s="69"/>
      <c r="N79" s="69"/>
      <c r="O79" s="69"/>
      <c r="P79" s="69"/>
      <c r="Q79" s="69"/>
      <c r="R79" s="69"/>
      <c r="S79" s="69"/>
    </row>
    <row r="80" spans="2:19" s="80" customFormat="1" x14ac:dyDescent="0.15">
      <c r="B80" s="69"/>
      <c r="C80" s="69"/>
      <c r="D80" s="69"/>
      <c r="E80" s="69"/>
      <c r="F80" s="69"/>
      <c r="G80" s="69"/>
      <c r="H80" s="69"/>
      <c r="I80" s="69"/>
      <c r="J80" s="69"/>
      <c r="K80" s="69"/>
      <c r="L80" s="69"/>
      <c r="M80" s="69"/>
      <c r="N80" s="69"/>
      <c r="O80" s="69"/>
      <c r="P80" s="69"/>
      <c r="Q80" s="69"/>
      <c r="R80" s="69"/>
      <c r="S80" s="69"/>
    </row>
    <row r="81" spans="1:19" s="80" customFormat="1" x14ac:dyDescent="0.15">
      <c r="B81" s="69"/>
      <c r="C81" s="69"/>
      <c r="D81" s="69"/>
      <c r="E81" s="69"/>
      <c r="F81" s="69"/>
      <c r="G81" s="69"/>
      <c r="H81" s="69"/>
      <c r="I81" s="69"/>
      <c r="J81" s="69"/>
      <c r="K81" s="69"/>
      <c r="L81" s="69"/>
      <c r="M81" s="69"/>
      <c r="N81" s="69"/>
      <c r="O81" s="69"/>
      <c r="P81" s="69"/>
      <c r="Q81" s="69"/>
      <c r="R81" s="69"/>
      <c r="S81" s="69"/>
    </row>
    <row r="82" spans="1:19" s="80" customFormat="1" x14ac:dyDescent="0.15">
      <c r="B82" s="69"/>
      <c r="C82" s="69"/>
      <c r="D82" s="69"/>
      <c r="E82" s="69"/>
      <c r="F82" s="69"/>
      <c r="G82" s="69"/>
      <c r="H82" s="69"/>
      <c r="I82" s="69"/>
      <c r="J82" s="69"/>
      <c r="K82" s="69"/>
      <c r="L82" s="69"/>
      <c r="M82" s="69"/>
      <c r="N82" s="69"/>
      <c r="O82" s="69"/>
      <c r="P82" s="69"/>
      <c r="Q82" s="69"/>
      <c r="R82" s="69"/>
      <c r="S82" s="69"/>
    </row>
    <row r="83" spans="1:19" s="80" customFormat="1" x14ac:dyDescent="0.15">
      <c r="B83" s="69"/>
      <c r="C83" s="69"/>
      <c r="D83" s="69"/>
      <c r="E83" s="69"/>
      <c r="F83" s="69"/>
      <c r="G83" s="69"/>
      <c r="H83" s="69"/>
      <c r="I83" s="69"/>
      <c r="J83" s="69"/>
      <c r="K83" s="69"/>
      <c r="L83" s="69"/>
      <c r="M83" s="69"/>
      <c r="N83" s="69"/>
      <c r="O83" s="69"/>
      <c r="P83" s="69"/>
      <c r="Q83" s="69"/>
      <c r="R83" s="69"/>
      <c r="S83" s="69"/>
    </row>
    <row r="84" spans="1:19" s="80" customFormat="1" x14ac:dyDescent="0.15">
      <c r="B84" s="69"/>
      <c r="C84" s="69"/>
      <c r="D84" s="69"/>
      <c r="E84" s="69"/>
      <c r="F84" s="69"/>
      <c r="G84" s="69"/>
      <c r="H84" s="69"/>
      <c r="I84" s="69"/>
      <c r="J84" s="69"/>
      <c r="K84" s="69"/>
      <c r="L84" s="69"/>
      <c r="M84" s="69"/>
      <c r="N84" s="69"/>
      <c r="O84" s="69"/>
      <c r="P84" s="69"/>
      <c r="Q84" s="69"/>
      <c r="R84" s="69"/>
      <c r="S84" s="69"/>
    </row>
    <row r="85" spans="1:19" s="80" customFormat="1" x14ac:dyDescent="0.15">
      <c r="B85" s="69"/>
      <c r="C85" s="69"/>
      <c r="D85" s="69"/>
      <c r="E85" s="69"/>
      <c r="F85" s="69"/>
      <c r="G85" s="69"/>
      <c r="H85" s="69"/>
      <c r="I85" s="69"/>
      <c r="J85" s="69"/>
      <c r="K85" s="69"/>
      <c r="L85" s="69"/>
      <c r="M85" s="69"/>
      <c r="N85" s="69"/>
      <c r="O85" s="69"/>
      <c r="P85" s="69"/>
      <c r="Q85" s="69"/>
      <c r="R85" s="69"/>
      <c r="S85" s="69"/>
    </row>
    <row r="86" spans="1:19" s="80" customFormat="1" ht="13.5" customHeight="1" x14ac:dyDescent="0.15">
      <c r="B86" s="69"/>
      <c r="C86" s="69"/>
      <c r="D86" s="69"/>
      <c r="E86" s="69"/>
      <c r="F86" s="69"/>
      <c r="G86" s="69"/>
      <c r="H86" s="69"/>
      <c r="I86" s="69"/>
      <c r="J86" s="69"/>
      <c r="K86" s="69"/>
      <c r="L86" s="69"/>
      <c r="M86" s="69"/>
      <c r="N86" s="69"/>
      <c r="O86" s="69"/>
      <c r="P86" s="69"/>
      <c r="Q86" s="69"/>
      <c r="R86" s="69"/>
      <c r="S86" s="69"/>
    </row>
    <row r="87" spans="1:19" s="80" customFormat="1" x14ac:dyDescent="0.15">
      <c r="B87" s="69"/>
      <c r="C87" s="69"/>
      <c r="D87" s="69"/>
      <c r="E87" s="69"/>
      <c r="F87" s="69"/>
      <c r="G87" s="69"/>
      <c r="H87" s="69"/>
      <c r="I87" s="69"/>
      <c r="J87" s="69"/>
      <c r="K87" s="69"/>
      <c r="L87" s="69"/>
      <c r="M87" s="69"/>
      <c r="N87" s="69"/>
      <c r="O87" s="69"/>
      <c r="P87" s="69"/>
      <c r="Q87" s="69"/>
      <c r="R87" s="69"/>
      <c r="S87" s="69"/>
    </row>
    <row r="88" spans="1:19" s="80" customFormat="1" x14ac:dyDescent="0.15">
      <c r="B88" s="69"/>
      <c r="C88" s="69"/>
      <c r="D88" s="69"/>
      <c r="E88" s="69"/>
      <c r="F88" s="69"/>
      <c r="G88" s="69"/>
      <c r="H88" s="69"/>
      <c r="I88" s="69"/>
      <c r="J88" s="69"/>
      <c r="K88" s="69"/>
      <c r="L88" s="69"/>
      <c r="M88" s="69"/>
      <c r="N88" s="69"/>
      <c r="O88" s="69"/>
      <c r="P88" s="69"/>
      <c r="Q88" s="69"/>
      <c r="R88" s="69"/>
      <c r="S88" s="69"/>
    </row>
    <row r="89" spans="1:19" s="80" customFormat="1" ht="13.5" customHeight="1" x14ac:dyDescent="0.15">
      <c r="B89" s="69"/>
      <c r="C89" s="69"/>
      <c r="D89" s="69"/>
      <c r="E89" s="69"/>
      <c r="F89" s="69"/>
      <c r="G89" s="69"/>
      <c r="H89" s="69"/>
      <c r="I89" s="69"/>
      <c r="J89" s="69"/>
      <c r="K89" s="69"/>
      <c r="L89" s="69"/>
      <c r="M89" s="69"/>
      <c r="N89" s="69"/>
      <c r="O89" s="69"/>
      <c r="P89" s="69"/>
      <c r="Q89" s="69"/>
      <c r="R89" s="69"/>
      <c r="S89" s="69"/>
    </row>
    <row r="90" spans="1:19" s="80" customFormat="1" x14ac:dyDescent="0.15">
      <c r="B90" s="69"/>
      <c r="C90" s="69"/>
      <c r="D90" s="69"/>
      <c r="E90" s="69"/>
      <c r="F90" s="69"/>
      <c r="G90" s="69"/>
      <c r="H90" s="69"/>
      <c r="I90" s="69"/>
      <c r="J90" s="69"/>
      <c r="K90" s="69"/>
      <c r="L90" s="69"/>
      <c r="M90" s="69"/>
      <c r="N90" s="69"/>
      <c r="O90" s="69"/>
      <c r="P90" s="69"/>
      <c r="Q90" s="69"/>
      <c r="R90" s="69"/>
      <c r="S90" s="69"/>
    </row>
    <row r="91" spans="1:19" s="80" customFormat="1" x14ac:dyDescent="0.15">
      <c r="B91" s="69"/>
      <c r="C91" s="69"/>
      <c r="D91" s="69"/>
      <c r="E91" s="69"/>
      <c r="F91" s="69"/>
      <c r="G91" s="69"/>
      <c r="H91" s="69"/>
      <c r="I91" s="69"/>
      <c r="J91" s="69"/>
      <c r="K91" s="69"/>
      <c r="L91" s="69"/>
      <c r="M91" s="69"/>
      <c r="N91" s="69"/>
      <c r="O91" s="69"/>
      <c r="P91" s="69"/>
      <c r="Q91" s="69"/>
      <c r="R91" s="69"/>
      <c r="S91" s="69"/>
    </row>
    <row r="92" spans="1:19" s="80" customFormat="1" x14ac:dyDescent="0.15">
      <c r="B92" s="69"/>
      <c r="C92" s="69"/>
      <c r="D92" s="69"/>
      <c r="E92" s="69"/>
      <c r="F92" s="69"/>
      <c r="G92" s="69"/>
      <c r="H92" s="69"/>
      <c r="I92" s="69"/>
      <c r="J92" s="69"/>
      <c r="K92" s="69"/>
      <c r="L92" s="69"/>
      <c r="M92" s="69"/>
      <c r="N92" s="69"/>
      <c r="O92" s="69"/>
      <c r="P92" s="69"/>
      <c r="Q92" s="69"/>
      <c r="R92" s="69"/>
      <c r="S92" s="69"/>
    </row>
    <row r="93" spans="1:19" s="80" customFormat="1" x14ac:dyDescent="0.15">
      <c r="B93" s="69"/>
      <c r="C93" s="69"/>
      <c r="D93" s="69"/>
      <c r="E93" s="69"/>
      <c r="F93" s="69"/>
      <c r="G93" s="69"/>
      <c r="H93" s="69"/>
      <c r="I93" s="69"/>
      <c r="J93" s="69"/>
      <c r="K93" s="69"/>
      <c r="L93" s="69"/>
      <c r="M93" s="69"/>
      <c r="N93" s="69"/>
      <c r="O93" s="69"/>
      <c r="P93" s="69"/>
      <c r="Q93" s="69"/>
      <c r="R93" s="69"/>
      <c r="S93" s="69"/>
    </row>
    <row r="94" spans="1:19" s="80" customFormat="1" x14ac:dyDescent="0.15">
      <c r="B94" s="69"/>
      <c r="C94" s="69"/>
      <c r="D94" s="69"/>
      <c r="E94" s="69"/>
      <c r="F94" s="69"/>
      <c r="G94" s="69"/>
      <c r="H94" s="69"/>
      <c r="I94" s="69"/>
      <c r="J94" s="69"/>
      <c r="K94" s="69"/>
      <c r="L94" s="69"/>
      <c r="M94" s="69"/>
      <c r="N94" s="69"/>
      <c r="O94" s="69"/>
      <c r="P94" s="69"/>
      <c r="Q94" s="69"/>
      <c r="R94" s="69"/>
      <c r="S94" s="69"/>
    </row>
    <row r="95" spans="1:19" x14ac:dyDescent="0.15">
      <c r="A95" s="80"/>
    </row>
    <row r="96" spans="1:19" x14ac:dyDescent="0.15">
      <c r="A96" s="80"/>
    </row>
    <row r="97" spans="1:1" x14ac:dyDescent="0.15">
      <c r="A97" s="80"/>
    </row>
    <row r="98" spans="1:1" x14ac:dyDescent="0.15">
      <c r="A98" s="80"/>
    </row>
    <row r="99" spans="1:1" x14ac:dyDescent="0.15">
      <c r="A99" s="80"/>
    </row>
  </sheetData>
  <mergeCells count="48">
    <mergeCell ref="B6:B30"/>
    <mergeCell ref="C6:C20"/>
    <mergeCell ref="R6:S6"/>
    <mergeCell ref="R7:S7"/>
    <mergeCell ref="R8:S8"/>
    <mergeCell ref="D15:D17"/>
    <mergeCell ref="Q15:S15"/>
    <mergeCell ref="Q16:S16"/>
    <mergeCell ref="Q17:S17"/>
    <mergeCell ref="R9:S9"/>
    <mergeCell ref="G10:J10"/>
    <mergeCell ref="R10:S10"/>
    <mergeCell ref="G11:J11"/>
    <mergeCell ref="R11:S11"/>
    <mergeCell ref="K12:K37"/>
    <mergeCell ref="Q12:S12"/>
    <mergeCell ref="B3:E3"/>
    <mergeCell ref="K3:S3"/>
    <mergeCell ref="B4:C5"/>
    <mergeCell ref="R4:S4"/>
    <mergeCell ref="R5:S5"/>
    <mergeCell ref="Q18:S18"/>
    <mergeCell ref="Q19:S19"/>
    <mergeCell ref="Q27:S27"/>
    <mergeCell ref="D13:D14"/>
    <mergeCell ref="I13:J13"/>
    <mergeCell ref="Q13:S13"/>
    <mergeCell ref="I14:J14"/>
    <mergeCell ref="Q14:S14"/>
    <mergeCell ref="D20:E20"/>
    <mergeCell ref="Q20:S20"/>
    <mergeCell ref="C21:C30"/>
    <mergeCell ref="D21:D23"/>
    <mergeCell ref="Q21:S21"/>
    <mergeCell ref="Q22:S22"/>
    <mergeCell ref="Q23:S23"/>
    <mergeCell ref="Q24:S24"/>
    <mergeCell ref="Q25:S25"/>
    <mergeCell ref="Q26:S26"/>
    <mergeCell ref="D30:E30"/>
    <mergeCell ref="Q30:S30"/>
    <mergeCell ref="Q36:S36"/>
    <mergeCell ref="Q37:S37"/>
    <mergeCell ref="Q28:S28"/>
    <mergeCell ref="Q29:S29"/>
    <mergeCell ref="Q31:S31"/>
    <mergeCell ref="Q33:S33"/>
    <mergeCell ref="Q34:S34"/>
  </mergeCells>
  <phoneticPr fontId="4"/>
  <pageMargins left="0.78740157480314965" right="0.78740157480314965" top="0.78740157480314965" bottom="0.78740157480314965" header="0.39370078740157483" footer="0.39370078740157483"/>
  <pageSetup paperSize="9" scale="65" orientation="landscape"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91"/>
  <sheetViews>
    <sheetView showZeros="0" view="pageBreakPreview" topLeftCell="A7" zoomScale="80" zoomScaleNormal="100" zoomScaleSheetLayoutView="80" workbookViewId="0">
      <selection activeCell="Q38" sqref="Q38:V38"/>
    </sheetView>
  </sheetViews>
  <sheetFormatPr defaultRowHeight="13.5" x14ac:dyDescent="0.15"/>
  <cols>
    <col min="1" max="1" width="1.625" style="26" customWidth="1"/>
    <col min="2" max="2" width="3.625" style="26" customWidth="1"/>
    <col min="3" max="3" width="15.625" style="26" customWidth="1"/>
    <col min="4" max="7" width="8.625" style="26" customWidth="1"/>
    <col min="8" max="8" width="1.625" style="118" customWidth="1"/>
    <col min="9" max="9" width="3.625" style="26" customWidth="1"/>
    <col min="10" max="10" width="15.625" style="26" customWidth="1"/>
    <col min="11" max="14" width="8.625" style="26" customWidth="1"/>
    <col min="15" max="15" width="3.5" style="26" customWidth="1"/>
    <col min="16" max="16" width="15.625" style="92" customWidth="1"/>
    <col min="17" max="17" width="8.625" style="26" customWidth="1"/>
    <col min="18" max="18" width="8.625" style="27" customWidth="1"/>
    <col min="19" max="21" width="8.625" style="26" customWidth="1"/>
    <col min="22" max="22" width="10.625" style="27" customWidth="1"/>
    <col min="23" max="245" width="9" style="26"/>
    <col min="246" max="246" width="1.375" style="26" customWidth="1"/>
    <col min="247" max="247" width="3.5" style="26" customWidth="1"/>
    <col min="248" max="248" width="22.125" style="26" customWidth="1"/>
    <col min="249" max="249" width="9.75" style="26" customWidth="1"/>
    <col min="250" max="250" width="7.375" style="26" customWidth="1"/>
    <col min="251" max="251" width="9" style="26"/>
    <col min="252" max="252" width="9.25" style="26" customWidth="1"/>
    <col min="253" max="253" width="3.5" style="26" customWidth="1"/>
    <col min="254" max="255" width="12.625" style="26" customWidth="1"/>
    <col min="256" max="256" width="9" style="26"/>
    <col min="257" max="257" width="7.75" style="26" customWidth="1"/>
    <col min="258" max="258" width="13.125" style="26" customWidth="1"/>
    <col min="259" max="259" width="6.125" style="26" customWidth="1"/>
    <col min="260" max="260" width="9.75" style="26" customWidth="1"/>
    <col min="261" max="261" width="1.375" style="26" customWidth="1"/>
    <col min="262" max="501" width="9" style="26"/>
    <col min="502" max="502" width="1.375" style="26" customWidth="1"/>
    <col min="503" max="503" width="3.5" style="26" customWidth="1"/>
    <col min="504" max="504" width="22.125" style="26" customWidth="1"/>
    <col min="505" max="505" width="9.75" style="26" customWidth="1"/>
    <col min="506" max="506" width="7.375" style="26" customWidth="1"/>
    <col min="507" max="507" width="9" style="26"/>
    <col min="508" max="508" width="9.25" style="26" customWidth="1"/>
    <col min="509" max="509" width="3.5" style="26" customWidth="1"/>
    <col min="510" max="511" width="12.625" style="26" customWidth="1"/>
    <col min="512" max="512" width="9" style="26"/>
    <col min="513" max="513" width="7.75" style="26" customWidth="1"/>
    <col min="514" max="514" width="13.125" style="26" customWidth="1"/>
    <col min="515" max="515" width="6.125" style="26" customWidth="1"/>
    <col min="516" max="516" width="9.75" style="26" customWidth="1"/>
    <col min="517" max="517" width="1.375" style="26" customWidth="1"/>
    <col min="518" max="757" width="9" style="26"/>
    <col min="758" max="758" width="1.375" style="26" customWidth="1"/>
    <col min="759" max="759" width="3.5" style="26" customWidth="1"/>
    <col min="760" max="760" width="22.125" style="26" customWidth="1"/>
    <col min="761" max="761" width="9.75" style="26" customWidth="1"/>
    <col min="762" max="762" width="7.375" style="26" customWidth="1"/>
    <col min="763" max="763" width="9" style="26"/>
    <col min="764" max="764" width="9.25" style="26" customWidth="1"/>
    <col min="765" max="765" width="3.5" style="26" customWidth="1"/>
    <col min="766" max="767" width="12.625" style="26" customWidth="1"/>
    <col min="768" max="768" width="9" style="26"/>
    <col min="769" max="769" width="7.75" style="26" customWidth="1"/>
    <col min="770" max="770" width="13.125" style="26" customWidth="1"/>
    <col min="771" max="771" width="6.125" style="26" customWidth="1"/>
    <col min="772" max="772" width="9.75" style="26" customWidth="1"/>
    <col min="773" max="773" width="1.375" style="26" customWidth="1"/>
    <col min="774" max="1013" width="9" style="26"/>
    <col min="1014" max="1014" width="1.375" style="26" customWidth="1"/>
    <col min="1015" max="1015" width="3.5" style="26" customWidth="1"/>
    <col min="1016" max="1016" width="22.125" style="26" customWidth="1"/>
    <col min="1017" max="1017" width="9.75" style="26" customWidth="1"/>
    <col min="1018" max="1018" width="7.375" style="26" customWidth="1"/>
    <col min="1019" max="1019" width="9" style="26"/>
    <col min="1020" max="1020" width="9.25" style="26" customWidth="1"/>
    <col min="1021" max="1021" width="3.5" style="26" customWidth="1"/>
    <col min="1022" max="1023" width="12.625" style="26" customWidth="1"/>
    <col min="1024" max="1024" width="9" style="26"/>
    <col min="1025" max="1025" width="7.75" style="26" customWidth="1"/>
    <col min="1026" max="1026" width="13.125" style="26" customWidth="1"/>
    <col min="1027" max="1027" width="6.125" style="26" customWidth="1"/>
    <col min="1028" max="1028" width="9.75" style="26" customWidth="1"/>
    <col min="1029" max="1029" width="1.375" style="26" customWidth="1"/>
    <col min="1030" max="1269" width="9" style="26"/>
    <col min="1270" max="1270" width="1.375" style="26" customWidth="1"/>
    <col min="1271" max="1271" width="3.5" style="26" customWidth="1"/>
    <col min="1272" max="1272" width="22.125" style="26" customWidth="1"/>
    <col min="1273" max="1273" width="9.75" style="26" customWidth="1"/>
    <col min="1274" max="1274" width="7.375" style="26" customWidth="1"/>
    <col min="1275" max="1275" width="9" style="26"/>
    <col min="1276" max="1276" width="9.25" style="26" customWidth="1"/>
    <col min="1277" max="1277" width="3.5" style="26" customWidth="1"/>
    <col min="1278" max="1279" width="12.625" style="26" customWidth="1"/>
    <col min="1280" max="1280" width="9" style="26"/>
    <col min="1281" max="1281" width="7.75" style="26" customWidth="1"/>
    <col min="1282" max="1282" width="13.125" style="26" customWidth="1"/>
    <col min="1283" max="1283" width="6.125" style="26" customWidth="1"/>
    <col min="1284" max="1284" width="9.75" style="26" customWidth="1"/>
    <col min="1285" max="1285" width="1.375" style="26" customWidth="1"/>
    <col min="1286" max="1525" width="9" style="26"/>
    <col min="1526" max="1526" width="1.375" style="26" customWidth="1"/>
    <col min="1527" max="1527" width="3.5" style="26" customWidth="1"/>
    <col min="1528" max="1528" width="22.125" style="26" customWidth="1"/>
    <col min="1529" max="1529" width="9.75" style="26" customWidth="1"/>
    <col min="1530" max="1530" width="7.375" style="26" customWidth="1"/>
    <col min="1531" max="1531" width="9" style="26"/>
    <col min="1532" max="1532" width="9.25" style="26" customWidth="1"/>
    <col min="1533" max="1533" width="3.5" style="26" customWidth="1"/>
    <col min="1534" max="1535" width="12.625" style="26" customWidth="1"/>
    <col min="1536" max="1536" width="9" style="26"/>
    <col min="1537" max="1537" width="7.75" style="26" customWidth="1"/>
    <col min="1538" max="1538" width="13.125" style="26" customWidth="1"/>
    <col min="1539" max="1539" width="6.125" style="26" customWidth="1"/>
    <col min="1540" max="1540" width="9.75" style="26" customWidth="1"/>
    <col min="1541" max="1541" width="1.375" style="26" customWidth="1"/>
    <col min="1542" max="1781" width="9" style="26"/>
    <col min="1782" max="1782" width="1.375" style="26" customWidth="1"/>
    <col min="1783" max="1783" width="3.5" style="26" customWidth="1"/>
    <col min="1784" max="1784" width="22.125" style="26" customWidth="1"/>
    <col min="1785" max="1785" width="9.75" style="26" customWidth="1"/>
    <col min="1786" max="1786" width="7.375" style="26" customWidth="1"/>
    <col min="1787" max="1787" width="9" style="26"/>
    <col min="1788" max="1788" width="9.25" style="26" customWidth="1"/>
    <col min="1789" max="1789" width="3.5" style="26" customWidth="1"/>
    <col min="1790" max="1791" width="12.625" style="26" customWidth="1"/>
    <col min="1792" max="1792" width="9" style="26"/>
    <col min="1793" max="1793" width="7.75" style="26" customWidth="1"/>
    <col min="1794" max="1794" width="13.125" style="26" customWidth="1"/>
    <col min="1795" max="1795" width="6.125" style="26" customWidth="1"/>
    <col min="1796" max="1796" width="9.75" style="26" customWidth="1"/>
    <col min="1797" max="1797" width="1.375" style="26" customWidth="1"/>
    <col min="1798" max="2037" width="9" style="26"/>
    <col min="2038" max="2038" width="1.375" style="26" customWidth="1"/>
    <col min="2039" max="2039" width="3.5" style="26" customWidth="1"/>
    <col min="2040" max="2040" width="22.125" style="26" customWidth="1"/>
    <col min="2041" max="2041" width="9.75" style="26" customWidth="1"/>
    <col min="2042" max="2042" width="7.375" style="26" customWidth="1"/>
    <col min="2043" max="2043" width="9" style="26"/>
    <col min="2044" max="2044" width="9.25" style="26" customWidth="1"/>
    <col min="2045" max="2045" width="3.5" style="26" customWidth="1"/>
    <col min="2046" max="2047" width="12.625" style="26" customWidth="1"/>
    <col min="2048" max="2048" width="9" style="26"/>
    <col min="2049" max="2049" width="7.75" style="26" customWidth="1"/>
    <col min="2050" max="2050" width="13.125" style="26" customWidth="1"/>
    <col min="2051" max="2051" width="6.125" style="26" customWidth="1"/>
    <col min="2052" max="2052" width="9.75" style="26" customWidth="1"/>
    <col min="2053" max="2053" width="1.375" style="26" customWidth="1"/>
    <col min="2054" max="2293" width="9" style="26"/>
    <col min="2294" max="2294" width="1.375" style="26" customWidth="1"/>
    <col min="2295" max="2295" width="3.5" style="26" customWidth="1"/>
    <col min="2296" max="2296" width="22.125" style="26" customWidth="1"/>
    <col min="2297" max="2297" width="9.75" style="26" customWidth="1"/>
    <col min="2298" max="2298" width="7.375" style="26" customWidth="1"/>
    <col min="2299" max="2299" width="9" style="26"/>
    <col min="2300" max="2300" width="9.25" style="26" customWidth="1"/>
    <col min="2301" max="2301" width="3.5" style="26" customWidth="1"/>
    <col min="2302" max="2303" width="12.625" style="26" customWidth="1"/>
    <col min="2304" max="2304" width="9" style="26"/>
    <col min="2305" max="2305" width="7.75" style="26" customWidth="1"/>
    <col min="2306" max="2306" width="13.125" style="26" customWidth="1"/>
    <col min="2307" max="2307" width="6.125" style="26" customWidth="1"/>
    <col min="2308" max="2308" width="9.75" style="26" customWidth="1"/>
    <col min="2309" max="2309" width="1.375" style="26" customWidth="1"/>
    <col min="2310" max="2549" width="9" style="26"/>
    <col min="2550" max="2550" width="1.375" style="26" customWidth="1"/>
    <col min="2551" max="2551" width="3.5" style="26" customWidth="1"/>
    <col min="2552" max="2552" width="22.125" style="26" customWidth="1"/>
    <col min="2553" max="2553" width="9.75" style="26" customWidth="1"/>
    <col min="2554" max="2554" width="7.375" style="26" customWidth="1"/>
    <col min="2555" max="2555" width="9" style="26"/>
    <col min="2556" max="2556" width="9.25" style="26" customWidth="1"/>
    <col min="2557" max="2557" width="3.5" style="26" customWidth="1"/>
    <col min="2558" max="2559" width="12.625" style="26" customWidth="1"/>
    <col min="2560" max="2560" width="9" style="26"/>
    <col min="2561" max="2561" width="7.75" style="26" customWidth="1"/>
    <col min="2562" max="2562" width="13.125" style="26" customWidth="1"/>
    <col min="2563" max="2563" width="6.125" style="26" customWidth="1"/>
    <col min="2564" max="2564" width="9.75" style="26" customWidth="1"/>
    <col min="2565" max="2565" width="1.375" style="26" customWidth="1"/>
    <col min="2566" max="2805" width="9" style="26"/>
    <col min="2806" max="2806" width="1.375" style="26" customWidth="1"/>
    <col min="2807" max="2807" width="3.5" style="26" customWidth="1"/>
    <col min="2808" max="2808" width="22.125" style="26" customWidth="1"/>
    <col min="2809" max="2809" width="9.75" style="26" customWidth="1"/>
    <col min="2810" max="2810" width="7.375" style="26" customWidth="1"/>
    <col min="2811" max="2811" width="9" style="26"/>
    <col min="2812" max="2812" width="9.25" style="26" customWidth="1"/>
    <col min="2813" max="2813" width="3.5" style="26" customWidth="1"/>
    <col min="2814" max="2815" width="12.625" style="26" customWidth="1"/>
    <col min="2816" max="2816" width="9" style="26"/>
    <col min="2817" max="2817" width="7.75" style="26" customWidth="1"/>
    <col min="2818" max="2818" width="13.125" style="26" customWidth="1"/>
    <col min="2819" max="2819" width="6.125" style="26" customWidth="1"/>
    <col min="2820" max="2820" width="9.75" style="26" customWidth="1"/>
    <col min="2821" max="2821" width="1.375" style="26" customWidth="1"/>
    <col min="2822" max="3061" width="9" style="26"/>
    <col min="3062" max="3062" width="1.375" style="26" customWidth="1"/>
    <col min="3063" max="3063" width="3.5" style="26" customWidth="1"/>
    <col min="3064" max="3064" width="22.125" style="26" customWidth="1"/>
    <col min="3065" max="3065" width="9.75" style="26" customWidth="1"/>
    <col min="3066" max="3066" width="7.375" style="26" customWidth="1"/>
    <col min="3067" max="3067" width="9" style="26"/>
    <col min="3068" max="3068" width="9.25" style="26" customWidth="1"/>
    <col min="3069" max="3069" width="3.5" style="26" customWidth="1"/>
    <col min="3070" max="3071" width="12.625" style="26" customWidth="1"/>
    <col min="3072" max="3072" width="9" style="26"/>
    <col min="3073" max="3073" width="7.75" style="26" customWidth="1"/>
    <col min="3074" max="3074" width="13.125" style="26" customWidth="1"/>
    <col min="3075" max="3075" width="6.125" style="26" customWidth="1"/>
    <col min="3076" max="3076" width="9.75" style="26" customWidth="1"/>
    <col min="3077" max="3077" width="1.375" style="26" customWidth="1"/>
    <col min="3078" max="3317" width="9" style="26"/>
    <col min="3318" max="3318" width="1.375" style="26" customWidth="1"/>
    <col min="3319" max="3319" width="3.5" style="26" customWidth="1"/>
    <col min="3320" max="3320" width="22.125" style="26" customWidth="1"/>
    <col min="3321" max="3321" width="9.75" style="26" customWidth="1"/>
    <col min="3322" max="3322" width="7.375" style="26" customWidth="1"/>
    <col min="3323" max="3323" width="9" style="26"/>
    <col min="3324" max="3324" width="9.25" style="26" customWidth="1"/>
    <col min="3325" max="3325" width="3.5" style="26" customWidth="1"/>
    <col min="3326" max="3327" width="12.625" style="26" customWidth="1"/>
    <col min="3328" max="3328" width="9" style="26"/>
    <col min="3329" max="3329" width="7.75" style="26" customWidth="1"/>
    <col min="3330" max="3330" width="13.125" style="26" customWidth="1"/>
    <col min="3331" max="3331" width="6.125" style="26" customWidth="1"/>
    <col min="3332" max="3332" width="9.75" style="26" customWidth="1"/>
    <col min="3333" max="3333" width="1.375" style="26" customWidth="1"/>
    <col min="3334" max="3573" width="9" style="26"/>
    <col min="3574" max="3574" width="1.375" style="26" customWidth="1"/>
    <col min="3575" max="3575" width="3.5" style="26" customWidth="1"/>
    <col min="3576" max="3576" width="22.125" style="26" customWidth="1"/>
    <col min="3577" max="3577" width="9.75" style="26" customWidth="1"/>
    <col min="3578" max="3578" width="7.375" style="26" customWidth="1"/>
    <col min="3579" max="3579" width="9" style="26"/>
    <col min="3580" max="3580" width="9.25" style="26" customWidth="1"/>
    <col min="3581" max="3581" width="3.5" style="26" customWidth="1"/>
    <col min="3582" max="3583" width="12.625" style="26" customWidth="1"/>
    <col min="3584" max="3584" width="9" style="26"/>
    <col min="3585" max="3585" width="7.75" style="26" customWidth="1"/>
    <col min="3586" max="3586" width="13.125" style="26" customWidth="1"/>
    <col min="3587" max="3587" width="6.125" style="26" customWidth="1"/>
    <col min="3588" max="3588" width="9.75" style="26" customWidth="1"/>
    <col min="3589" max="3589" width="1.375" style="26" customWidth="1"/>
    <col min="3590" max="3829" width="9" style="26"/>
    <col min="3830" max="3830" width="1.375" style="26" customWidth="1"/>
    <col min="3831" max="3831" width="3.5" style="26" customWidth="1"/>
    <col min="3832" max="3832" width="22.125" style="26" customWidth="1"/>
    <col min="3833" max="3833" width="9.75" style="26" customWidth="1"/>
    <col min="3834" max="3834" width="7.375" style="26" customWidth="1"/>
    <col min="3835" max="3835" width="9" style="26"/>
    <col min="3836" max="3836" width="9.25" style="26" customWidth="1"/>
    <col min="3837" max="3837" width="3.5" style="26" customWidth="1"/>
    <col min="3838" max="3839" width="12.625" style="26" customWidth="1"/>
    <col min="3840" max="3840" width="9" style="26"/>
    <col min="3841" max="3841" width="7.75" style="26" customWidth="1"/>
    <col min="3842" max="3842" width="13.125" style="26" customWidth="1"/>
    <col min="3843" max="3843" width="6.125" style="26" customWidth="1"/>
    <col min="3844" max="3844" width="9.75" style="26" customWidth="1"/>
    <col min="3845" max="3845" width="1.375" style="26" customWidth="1"/>
    <col min="3846" max="4085" width="9" style="26"/>
    <col min="4086" max="4086" width="1.375" style="26" customWidth="1"/>
    <col min="4087" max="4087" width="3.5" style="26" customWidth="1"/>
    <col min="4088" max="4088" width="22.125" style="26" customWidth="1"/>
    <col min="4089" max="4089" width="9.75" style="26" customWidth="1"/>
    <col min="4090" max="4090" width="7.375" style="26" customWidth="1"/>
    <col min="4091" max="4091" width="9" style="26"/>
    <col min="4092" max="4092" width="9.25" style="26" customWidth="1"/>
    <col min="4093" max="4093" width="3.5" style="26" customWidth="1"/>
    <col min="4094" max="4095" width="12.625" style="26" customWidth="1"/>
    <col min="4096" max="4096" width="9" style="26"/>
    <col min="4097" max="4097" width="7.75" style="26" customWidth="1"/>
    <col min="4098" max="4098" width="13.125" style="26" customWidth="1"/>
    <col min="4099" max="4099" width="6.125" style="26" customWidth="1"/>
    <col min="4100" max="4100" width="9.75" style="26" customWidth="1"/>
    <col min="4101" max="4101" width="1.375" style="26" customWidth="1"/>
    <col min="4102" max="4341" width="9" style="26"/>
    <col min="4342" max="4342" width="1.375" style="26" customWidth="1"/>
    <col min="4343" max="4343" width="3.5" style="26" customWidth="1"/>
    <col min="4344" max="4344" width="22.125" style="26" customWidth="1"/>
    <col min="4345" max="4345" width="9.75" style="26" customWidth="1"/>
    <col min="4346" max="4346" width="7.375" style="26" customWidth="1"/>
    <col min="4347" max="4347" width="9" style="26"/>
    <col min="4348" max="4348" width="9.25" style="26" customWidth="1"/>
    <col min="4349" max="4349" width="3.5" style="26" customWidth="1"/>
    <col min="4350" max="4351" width="12.625" style="26" customWidth="1"/>
    <col min="4352" max="4352" width="9" style="26"/>
    <col min="4353" max="4353" width="7.75" style="26" customWidth="1"/>
    <col min="4354" max="4354" width="13.125" style="26" customWidth="1"/>
    <col min="4355" max="4355" width="6.125" style="26" customWidth="1"/>
    <col min="4356" max="4356" width="9.75" style="26" customWidth="1"/>
    <col min="4357" max="4357" width="1.375" style="26" customWidth="1"/>
    <col min="4358" max="4597" width="9" style="26"/>
    <col min="4598" max="4598" width="1.375" style="26" customWidth="1"/>
    <col min="4599" max="4599" width="3.5" style="26" customWidth="1"/>
    <col min="4600" max="4600" width="22.125" style="26" customWidth="1"/>
    <col min="4601" max="4601" width="9.75" style="26" customWidth="1"/>
    <col min="4602" max="4602" width="7.375" style="26" customWidth="1"/>
    <col min="4603" max="4603" width="9" style="26"/>
    <col min="4604" max="4604" width="9.25" style="26" customWidth="1"/>
    <col min="4605" max="4605" width="3.5" style="26" customWidth="1"/>
    <col min="4606" max="4607" width="12.625" style="26" customWidth="1"/>
    <col min="4608" max="4608" width="9" style="26"/>
    <col min="4609" max="4609" width="7.75" style="26" customWidth="1"/>
    <col min="4610" max="4610" width="13.125" style="26" customWidth="1"/>
    <col min="4611" max="4611" width="6.125" style="26" customWidth="1"/>
    <col min="4612" max="4612" width="9.75" style="26" customWidth="1"/>
    <col min="4613" max="4613" width="1.375" style="26" customWidth="1"/>
    <col min="4614" max="4853" width="9" style="26"/>
    <col min="4854" max="4854" width="1.375" style="26" customWidth="1"/>
    <col min="4855" max="4855" width="3.5" style="26" customWidth="1"/>
    <col min="4856" max="4856" width="22.125" style="26" customWidth="1"/>
    <col min="4857" max="4857" width="9.75" style="26" customWidth="1"/>
    <col min="4858" max="4858" width="7.375" style="26" customWidth="1"/>
    <col min="4859" max="4859" width="9" style="26"/>
    <col min="4860" max="4860" width="9.25" style="26" customWidth="1"/>
    <col min="4861" max="4861" width="3.5" style="26" customWidth="1"/>
    <col min="4862" max="4863" width="12.625" style="26" customWidth="1"/>
    <col min="4864" max="4864" width="9" style="26"/>
    <col min="4865" max="4865" width="7.75" style="26" customWidth="1"/>
    <col min="4866" max="4866" width="13.125" style="26" customWidth="1"/>
    <col min="4867" max="4867" width="6.125" style="26" customWidth="1"/>
    <col min="4868" max="4868" width="9.75" style="26" customWidth="1"/>
    <col min="4869" max="4869" width="1.375" style="26" customWidth="1"/>
    <col min="4870" max="5109" width="9" style="26"/>
    <col min="5110" max="5110" width="1.375" style="26" customWidth="1"/>
    <col min="5111" max="5111" width="3.5" style="26" customWidth="1"/>
    <col min="5112" max="5112" width="22.125" style="26" customWidth="1"/>
    <col min="5113" max="5113" width="9.75" style="26" customWidth="1"/>
    <col min="5114" max="5114" width="7.375" style="26" customWidth="1"/>
    <col min="5115" max="5115" width="9" style="26"/>
    <col min="5116" max="5116" width="9.25" style="26" customWidth="1"/>
    <col min="5117" max="5117" width="3.5" style="26" customWidth="1"/>
    <col min="5118" max="5119" width="12.625" style="26" customWidth="1"/>
    <col min="5120" max="5120" width="9" style="26"/>
    <col min="5121" max="5121" width="7.75" style="26" customWidth="1"/>
    <col min="5122" max="5122" width="13.125" style="26" customWidth="1"/>
    <col min="5123" max="5123" width="6.125" style="26" customWidth="1"/>
    <col min="5124" max="5124" width="9.75" style="26" customWidth="1"/>
    <col min="5125" max="5125" width="1.375" style="26" customWidth="1"/>
    <col min="5126" max="5365" width="9" style="26"/>
    <col min="5366" max="5366" width="1.375" style="26" customWidth="1"/>
    <col min="5367" max="5367" width="3.5" style="26" customWidth="1"/>
    <col min="5368" max="5368" width="22.125" style="26" customWidth="1"/>
    <col min="5369" max="5369" width="9.75" style="26" customWidth="1"/>
    <col min="5370" max="5370" width="7.375" style="26" customWidth="1"/>
    <col min="5371" max="5371" width="9" style="26"/>
    <col min="5372" max="5372" width="9.25" style="26" customWidth="1"/>
    <col min="5373" max="5373" width="3.5" style="26" customWidth="1"/>
    <col min="5374" max="5375" width="12.625" style="26" customWidth="1"/>
    <col min="5376" max="5376" width="9" style="26"/>
    <col min="5377" max="5377" width="7.75" style="26" customWidth="1"/>
    <col min="5378" max="5378" width="13.125" style="26" customWidth="1"/>
    <col min="5379" max="5379" width="6.125" style="26" customWidth="1"/>
    <col min="5380" max="5380" width="9.75" style="26" customWidth="1"/>
    <col min="5381" max="5381" width="1.375" style="26" customWidth="1"/>
    <col min="5382" max="5621" width="9" style="26"/>
    <col min="5622" max="5622" width="1.375" style="26" customWidth="1"/>
    <col min="5623" max="5623" width="3.5" style="26" customWidth="1"/>
    <col min="5624" max="5624" width="22.125" style="26" customWidth="1"/>
    <col min="5625" max="5625" width="9.75" style="26" customWidth="1"/>
    <col min="5626" max="5626" width="7.375" style="26" customWidth="1"/>
    <col min="5627" max="5627" width="9" style="26"/>
    <col min="5628" max="5628" width="9.25" style="26" customWidth="1"/>
    <col min="5629" max="5629" width="3.5" style="26" customWidth="1"/>
    <col min="5630" max="5631" width="12.625" style="26" customWidth="1"/>
    <col min="5632" max="5632" width="9" style="26"/>
    <col min="5633" max="5633" width="7.75" style="26" customWidth="1"/>
    <col min="5634" max="5634" width="13.125" style="26" customWidth="1"/>
    <col min="5635" max="5635" width="6.125" style="26" customWidth="1"/>
    <col min="5636" max="5636" width="9.75" style="26" customWidth="1"/>
    <col min="5637" max="5637" width="1.375" style="26" customWidth="1"/>
    <col min="5638" max="5877" width="9" style="26"/>
    <col min="5878" max="5878" width="1.375" style="26" customWidth="1"/>
    <col min="5879" max="5879" width="3.5" style="26" customWidth="1"/>
    <col min="5880" max="5880" width="22.125" style="26" customWidth="1"/>
    <col min="5881" max="5881" width="9.75" style="26" customWidth="1"/>
    <col min="5882" max="5882" width="7.375" style="26" customWidth="1"/>
    <col min="5883" max="5883" width="9" style="26"/>
    <col min="5884" max="5884" width="9.25" style="26" customWidth="1"/>
    <col min="5885" max="5885" width="3.5" style="26" customWidth="1"/>
    <col min="5886" max="5887" width="12.625" style="26" customWidth="1"/>
    <col min="5888" max="5888" width="9" style="26"/>
    <col min="5889" max="5889" width="7.75" style="26" customWidth="1"/>
    <col min="5890" max="5890" width="13.125" style="26" customWidth="1"/>
    <col min="5891" max="5891" width="6.125" style="26" customWidth="1"/>
    <col min="5892" max="5892" width="9.75" style="26" customWidth="1"/>
    <col min="5893" max="5893" width="1.375" style="26" customWidth="1"/>
    <col min="5894" max="6133" width="9" style="26"/>
    <col min="6134" max="6134" width="1.375" style="26" customWidth="1"/>
    <col min="6135" max="6135" width="3.5" style="26" customWidth="1"/>
    <col min="6136" max="6136" width="22.125" style="26" customWidth="1"/>
    <col min="6137" max="6137" width="9.75" style="26" customWidth="1"/>
    <col min="6138" max="6138" width="7.375" style="26" customWidth="1"/>
    <col min="6139" max="6139" width="9" style="26"/>
    <col min="6140" max="6140" width="9.25" style="26" customWidth="1"/>
    <col min="6141" max="6141" width="3.5" style="26" customWidth="1"/>
    <col min="6142" max="6143" width="12.625" style="26" customWidth="1"/>
    <col min="6144" max="6144" width="9" style="26"/>
    <col min="6145" max="6145" width="7.75" style="26" customWidth="1"/>
    <col min="6146" max="6146" width="13.125" style="26" customWidth="1"/>
    <col min="6147" max="6147" width="6.125" style="26" customWidth="1"/>
    <col min="6148" max="6148" width="9.75" style="26" customWidth="1"/>
    <col min="6149" max="6149" width="1.375" style="26" customWidth="1"/>
    <col min="6150" max="6389" width="9" style="26"/>
    <col min="6390" max="6390" width="1.375" style="26" customWidth="1"/>
    <col min="6391" max="6391" width="3.5" style="26" customWidth="1"/>
    <col min="6392" max="6392" width="22.125" style="26" customWidth="1"/>
    <col min="6393" max="6393" width="9.75" style="26" customWidth="1"/>
    <col min="6394" max="6394" width="7.375" style="26" customWidth="1"/>
    <col min="6395" max="6395" width="9" style="26"/>
    <col min="6396" max="6396" width="9.25" style="26" customWidth="1"/>
    <col min="6397" max="6397" width="3.5" style="26" customWidth="1"/>
    <col min="6398" max="6399" width="12.625" style="26" customWidth="1"/>
    <col min="6400" max="6400" width="9" style="26"/>
    <col min="6401" max="6401" width="7.75" style="26" customWidth="1"/>
    <col min="6402" max="6402" width="13.125" style="26" customWidth="1"/>
    <col min="6403" max="6403" width="6.125" style="26" customWidth="1"/>
    <col min="6404" max="6404" width="9.75" style="26" customWidth="1"/>
    <col min="6405" max="6405" width="1.375" style="26" customWidth="1"/>
    <col min="6406" max="6645" width="9" style="26"/>
    <col min="6646" max="6646" width="1.375" style="26" customWidth="1"/>
    <col min="6647" max="6647" width="3.5" style="26" customWidth="1"/>
    <col min="6648" max="6648" width="22.125" style="26" customWidth="1"/>
    <col min="6649" max="6649" width="9.75" style="26" customWidth="1"/>
    <col min="6650" max="6650" width="7.375" style="26" customWidth="1"/>
    <col min="6651" max="6651" width="9" style="26"/>
    <col min="6652" max="6652" width="9.25" style="26" customWidth="1"/>
    <col min="6653" max="6653" width="3.5" style="26" customWidth="1"/>
    <col min="6654" max="6655" width="12.625" style="26" customWidth="1"/>
    <col min="6656" max="6656" width="9" style="26"/>
    <col min="6657" max="6657" width="7.75" style="26" customWidth="1"/>
    <col min="6658" max="6658" width="13.125" style="26" customWidth="1"/>
    <col min="6659" max="6659" width="6.125" style="26" customWidth="1"/>
    <col min="6660" max="6660" width="9.75" style="26" customWidth="1"/>
    <col min="6661" max="6661" width="1.375" style="26" customWidth="1"/>
    <col min="6662" max="6901" width="9" style="26"/>
    <col min="6902" max="6902" width="1.375" style="26" customWidth="1"/>
    <col min="6903" max="6903" width="3.5" style="26" customWidth="1"/>
    <col min="6904" max="6904" width="22.125" style="26" customWidth="1"/>
    <col min="6905" max="6905" width="9.75" style="26" customWidth="1"/>
    <col min="6906" max="6906" width="7.375" style="26" customWidth="1"/>
    <col min="6907" max="6907" width="9" style="26"/>
    <col min="6908" max="6908" width="9.25" style="26" customWidth="1"/>
    <col min="6909" max="6909" width="3.5" style="26" customWidth="1"/>
    <col min="6910" max="6911" width="12.625" style="26" customWidth="1"/>
    <col min="6912" max="6912" width="9" style="26"/>
    <col min="6913" max="6913" width="7.75" style="26" customWidth="1"/>
    <col min="6914" max="6914" width="13.125" style="26" customWidth="1"/>
    <col min="6915" max="6915" width="6.125" style="26" customWidth="1"/>
    <col min="6916" max="6916" width="9.75" style="26" customWidth="1"/>
    <col min="6917" max="6917" width="1.375" style="26" customWidth="1"/>
    <col min="6918" max="7157" width="9" style="26"/>
    <col min="7158" max="7158" width="1.375" style="26" customWidth="1"/>
    <col min="7159" max="7159" width="3.5" style="26" customWidth="1"/>
    <col min="7160" max="7160" width="22.125" style="26" customWidth="1"/>
    <col min="7161" max="7161" width="9.75" style="26" customWidth="1"/>
    <col min="7162" max="7162" width="7.375" style="26" customWidth="1"/>
    <col min="7163" max="7163" width="9" style="26"/>
    <col min="7164" max="7164" width="9.25" style="26" customWidth="1"/>
    <col min="7165" max="7165" width="3.5" style="26" customWidth="1"/>
    <col min="7166" max="7167" width="12.625" style="26" customWidth="1"/>
    <col min="7168" max="7168" width="9" style="26"/>
    <col min="7169" max="7169" width="7.75" style="26" customWidth="1"/>
    <col min="7170" max="7170" width="13.125" style="26" customWidth="1"/>
    <col min="7171" max="7171" width="6.125" style="26" customWidth="1"/>
    <col min="7172" max="7172" width="9.75" style="26" customWidth="1"/>
    <col min="7173" max="7173" width="1.375" style="26" customWidth="1"/>
    <col min="7174" max="7413" width="9" style="26"/>
    <col min="7414" max="7414" width="1.375" style="26" customWidth="1"/>
    <col min="7415" max="7415" width="3.5" style="26" customWidth="1"/>
    <col min="7416" max="7416" width="22.125" style="26" customWidth="1"/>
    <col min="7417" max="7417" width="9.75" style="26" customWidth="1"/>
    <col min="7418" max="7418" width="7.375" style="26" customWidth="1"/>
    <col min="7419" max="7419" width="9" style="26"/>
    <col min="7420" max="7420" width="9.25" style="26" customWidth="1"/>
    <col min="7421" max="7421" width="3.5" style="26" customWidth="1"/>
    <col min="7422" max="7423" width="12.625" style="26" customWidth="1"/>
    <col min="7424" max="7424" width="9" style="26"/>
    <col min="7425" max="7425" width="7.75" style="26" customWidth="1"/>
    <col min="7426" max="7426" width="13.125" style="26" customWidth="1"/>
    <col min="7427" max="7427" width="6.125" style="26" customWidth="1"/>
    <col min="7428" max="7428" width="9.75" style="26" customWidth="1"/>
    <col min="7429" max="7429" width="1.375" style="26" customWidth="1"/>
    <col min="7430" max="7669" width="9" style="26"/>
    <col min="7670" max="7670" width="1.375" style="26" customWidth="1"/>
    <col min="7671" max="7671" width="3.5" style="26" customWidth="1"/>
    <col min="7672" max="7672" width="22.125" style="26" customWidth="1"/>
    <col min="7673" max="7673" width="9.75" style="26" customWidth="1"/>
    <col min="7674" max="7674" width="7.375" style="26" customWidth="1"/>
    <col min="7675" max="7675" width="9" style="26"/>
    <col min="7676" max="7676" width="9.25" style="26" customWidth="1"/>
    <col min="7677" max="7677" width="3.5" style="26" customWidth="1"/>
    <col min="7678" max="7679" width="12.625" style="26" customWidth="1"/>
    <col min="7680" max="7680" width="9" style="26"/>
    <col min="7681" max="7681" width="7.75" style="26" customWidth="1"/>
    <col min="7682" max="7682" width="13.125" style="26" customWidth="1"/>
    <col min="7683" max="7683" width="6.125" style="26" customWidth="1"/>
    <col min="7684" max="7684" width="9.75" style="26" customWidth="1"/>
    <col min="7685" max="7685" width="1.375" style="26" customWidth="1"/>
    <col min="7686" max="7925" width="9" style="26"/>
    <col min="7926" max="7926" width="1.375" style="26" customWidth="1"/>
    <col min="7927" max="7927" width="3.5" style="26" customWidth="1"/>
    <col min="7928" max="7928" width="22.125" style="26" customWidth="1"/>
    <col min="7929" max="7929" width="9.75" style="26" customWidth="1"/>
    <col min="7930" max="7930" width="7.375" style="26" customWidth="1"/>
    <col min="7931" max="7931" width="9" style="26"/>
    <col min="7932" max="7932" width="9.25" style="26" customWidth="1"/>
    <col min="7933" max="7933" width="3.5" style="26" customWidth="1"/>
    <col min="7934" max="7935" width="12.625" style="26" customWidth="1"/>
    <col min="7936" max="7936" width="9" style="26"/>
    <col min="7937" max="7937" width="7.75" style="26" customWidth="1"/>
    <col min="7938" max="7938" width="13.125" style="26" customWidth="1"/>
    <col min="7939" max="7939" width="6.125" style="26" customWidth="1"/>
    <col min="7940" max="7940" width="9.75" style="26" customWidth="1"/>
    <col min="7941" max="7941" width="1.375" style="26" customWidth="1"/>
    <col min="7942" max="8181" width="9" style="26"/>
    <col min="8182" max="8182" width="1.375" style="26" customWidth="1"/>
    <col min="8183" max="8183" width="3.5" style="26" customWidth="1"/>
    <col min="8184" max="8184" width="22.125" style="26" customWidth="1"/>
    <col min="8185" max="8185" width="9.75" style="26" customWidth="1"/>
    <col min="8186" max="8186" width="7.375" style="26" customWidth="1"/>
    <col min="8187" max="8187" width="9" style="26"/>
    <col min="8188" max="8188" width="9.25" style="26" customWidth="1"/>
    <col min="8189" max="8189" width="3.5" style="26" customWidth="1"/>
    <col min="8190" max="8191" width="12.625" style="26" customWidth="1"/>
    <col min="8192" max="8192" width="9" style="26"/>
    <col min="8193" max="8193" width="7.75" style="26" customWidth="1"/>
    <col min="8194" max="8194" width="13.125" style="26" customWidth="1"/>
    <col min="8195" max="8195" width="6.125" style="26" customWidth="1"/>
    <col min="8196" max="8196" width="9.75" style="26" customWidth="1"/>
    <col min="8197" max="8197" width="1.375" style="26" customWidth="1"/>
    <col min="8198" max="8437" width="9" style="26"/>
    <col min="8438" max="8438" width="1.375" style="26" customWidth="1"/>
    <col min="8439" max="8439" width="3.5" style="26" customWidth="1"/>
    <col min="8440" max="8440" width="22.125" style="26" customWidth="1"/>
    <col min="8441" max="8441" width="9.75" style="26" customWidth="1"/>
    <col min="8442" max="8442" width="7.375" style="26" customWidth="1"/>
    <col min="8443" max="8443" width="9" style="26"/>
    <col min="8444" max="8444" width="9.25" style="26" customWidth="1"/>
    <col min="8445" max="8445" width="3.5" style="26" customWidth="1"/>
    <col min="8446" max="8447" width="12.625" style="26" customWidth="1"/>
    <col min="8448" max="8448" width="9" style="26"/>
    <col min="8449" max="8449" width="7.75" style="26" customWidth="1"/>
    <col min="8450" max="8450" width="13.125" style="26" customWidth="1"/>
    <col min="8451" max="8451" width="6.125" style="26" customWidth="1"/>
    <col min="8452" max="8452" width="9.75" style="26" customWidth="1"/>
    <col min="8453" max="8453" width="1.375" style="26" customWidth="1"/>
    <col min="8454" max="8693" width="9" style="26"/>
    <col min="8694" max="8694" width="1.375" style="26" customWidth="1"/>
    <col min="8695" max="8695" width="3.5" style="26" customWidth="1"/>
    <col min="8696" max="8696" width="22.125" style="26" customWidth="1"/>
    <col min="8697" max="8697" width="9.75" style="26" customWidth="1"/>
    <col min="8698" max="8698" width="7.375" style="26" customWidth="1"/>
    <col min="8699" max="8699" width="9" style="26"/>
    <col min="8700" max="8700" width="9.25" style="26" customWidth="1"/>
    <col min="8701" max="8701" width="3.5" style="26" customWidth="1"/>
    <col min="8702" max="8703" width="12.625" style="26" customWidth="1"/>
    <col min="8704" max="8704" width="9" style="26"/>
    <col min="8705" max="8705" width="7.75" style="26" customWidth="1"/>
    <col min="8706" max="8706" width="13.125" style="26" customWidth="1"/>
    <col min="8707" max="8707" width="6.125" style="26" customWidth="1"/>
    <col min="8708" max="8708" width="9.75" style="26" customWidth="1"/>
    <col min="8709" max="8709" width="1.375" style="26" customWidth="1"/>
    <col min="8710" max="8949" width="9" style="26"/>
    <col min="8950" max="8950" width="1.375" style="26" customWidth="1"/>
    <col min="8951" max="8951" width="3.5" style="26" customWidth="1"/>
    <col min="8952" max="8952" width="22.125" style="26" customWidth="1"/>
    <col min="8953" max="8953" width="9.75" style="26" customWidth="1"/>
    <col min="8954" max="8954" width="7.375" style="26" customWidth="1"/>
    <col min="8955" max="8955" width="9" style="26"/>
    <col min="8956" max="8956" width="9.25" style="26" customWidth="1"/>
    <col min="8957" max="8957" width="3.5" style="26" customWidth="1"/>
    <col min="8958" max="8959" width="12.625" style="26" customWidth="1"/>
    <col min="8960" max="8960" width="9" style="26"/>
    <col min="8961" max="8961" width="7.75" style="26" customWidth="1"/>
    <col min="8962" max="8962" width="13.125" style="26" customWidth="1"/>
    <col min="8963" max="8963" width="6.125" style="26" customWidth="1"/>
    <col min="8964" max="8964" width="9.75" style="26" customWidth="1"/>
    <col min="8965" max="8965" width="1.375" style="26" customWidth="1"/>
    <col min="8966" max="9205" width="9" style="26"/>
    <col min="9206" max="9206" width="1.375" style="26" customWidth="1"/>
    <col min="9207" max="9207" width="3.5" style="26" customWidth="1"/>
    <col min="9208" max="9208" width="22.125" style="26" customWidth="1"/>
    <col min="9209" max="9209" width="9.75" style="26" customWidth="1"/>
    <col min="9210" max="9210" width="7.375" style="26" customWidth="1"/>
    <col min="9211" max="9211" width="9" style="26"/>
    <col min="9212" max="9212" width="9.25" style="26" customWidth="1"/>
    <col min="9213" max="9213" width="3.5" style="26" customWidth="1"/>
    <col min="9214" max="9215" width="12.625" style="26" customWidth="1"/>
    <col min="9216" max="9216" width="9" style="26"/>
    <col min="9217" max="9217" width="7.75" style="26" customWidth="1"/>
    <col min="9218" max="9218" width="13.125" style="26" customWidth="1"/>
    <col min="9219" max="9219" width="6.125" style="26" customWidth="1"/>
    <col min="9220" max="9220" width="9.75" style="26" customWidth="1"/>
    <col min="9221" max="9221" width="1.375" style="26" customWidth="1"/>
    <col min="9222" max="9461" width="9" style="26"/>
    <col min="9462" max="9462" width="1.375" style="26" customWidth="1"/>
    <col min="9463" max="9463" width="3.5" style="26" customWidth="1"/>
    <col min="9464" max="9464" width="22.125" style="26" customWidth="1"/>
    <col min="9465" max="9465" width="9.75" style="26" customWidth="1"/>
    <col min="9466" max="9466" width="7.375" style="26" customWidth="1"/>
    <col min="9467" max="9467" width="9" style="26"/>
    <col min="9468" max="9468" width="9.25" style="26" customWidth="1"/>
    <col min="9469" max="9469" width="3.5" style="26" customWidth="1"/>
    <col min="9470" max="9471" width="12.625" style="26" customWidth="1"/>
    <col min="9472" max="9472" width="9" style="26"/>
    <col min="9473" max="9473" width="7.75" style="26" customWidth="1"/>
    <col min="9474" max="9474" width="13.125" style="26" customWidth="1"/>
    <col min="9475" max="9475" width="6.125" style="26" customWidth="1"/>
    <col min="9476" max="9476" width="9.75" style="26" customWidth="1"/>
    <col min="9477" max="9477" width="1.375" style="26" customWidth="1"/>
    <col min="9478" max="9717" width="9" style="26"/>
    <col min="9718" max="9718" width="1.375" style="26" customWidth="1"/>
    <col min="9719" max="9719" width="3.5" style="26" customWidth="1"/>
    <col min="9720" max="9720" width="22.125" style="26" customWidth="1"/>
    <col min="9721" max="9721" width="9.75" style="26" customWidth="1"/>
    <col min="9722" max="9722" width="7.375" style="26" customWidth="1"/>
    <col min="9723" max="9723" width="9" style="26"/>
    <col min="9724" max="9724" width="9.25" style="26" customWidth="1"/>
    <col min="9725" max="9725" width="3.5" style="26" customWidth="1"/>
    <col min="9726" max="9727" width="12.625" style="26" customWidth="1"/>
    <col min="9728" max="9728" width="9" style="26"/>
    <col min="9729" max="9729" width="7.75" style="26" customWidth="1"/>
    <col min="9730" max="9730" width="13.125" style="26" customWidth="1"/>
    <col min="9731" max="9731" width="6.125" style="26" customWidth="1"/>
    <col min="9732" max="9732" width="9.75" style="26" customWidth="1"/>
    <col min="9733" max="9733" width="1.375" style="26" customWidth="1"/>
    <col min="9734" max="9973" width="9" style="26"/>
    <col min="9974" max="9974" width="1.375" style="26" customWidth="1"/>
    <col min="9975" max="9975" width="3.5" style="26" customWidth="1"/>
    <col min="9976" max="9976" width="22.125" style="26" customWidth="1"/>
    <col min="9977" max="9977" width="9.75" style="26" customWidth="1"/>
    <col min="9978" max="9978" width="7.375" style="26" customWidth="1"/>
    <col min="9979" max="9979" width="9" style="26"/>
    <col min="9980" max="9980" width="9.25" style="26" customWidth="1"/>
    <col min="9981" max="9981" width="3.5" style="26" customWidth="1"/>
    <col min="9982" max="9983" width="12.625" style="26" customWidth="1"/>
    <col min="9984" max="9984" width="9" style="26"/>
    <col min="9985" max="9985" width="7.75" style="26" customWidth="1"/>
    <col min="9986" max="9986" width="13.125" style="26" customWidth="1"/>
    <col min="9987" max="9987" width="6.125" style="26" customWidth="1"/>
    <col min="9988" max="9988" width="9.75" style="26" customWidth="1"/>
    <col min="9989" max="9989" width="1.375" style="26" customWidth="1"/>
    <col min="9990" max="10229" width="9" style="26"/>
    <col min="10230" max="10230" width="1.375" style="26" customWidth="1"/>
    <col min="10231" max="10231" width="3.5" style="26" customWidth="1"/>
    <col min="10232" max="10232" width="22.125" style="26" customWidth="1"/>
    <col min="10233" max="10233" width="9.75" style="26" customWidth="1"/>
    <col min="10234" max="10234" width="7.375" style="26" customWidth="1"/>
    <col min="10235" max="10235" width="9" style="26"/>
    <col min="10236" max="10236" width="9.25" style="26" customWidth="1"/>
    <col min="10237" max="10237" width="3.5" style="26" customWidth="1"/>
    <col min="10238" max="10239" width="12.625" style="26" customWidth="1"/>
    <col min="10240" max="10240" width="9" style="26"/>
    <col min="10241" max="10241" width="7.75" style="26" customWidth="1"/>
    <col min="10242" max="10242" width="13.125" style="26" customWidth="1"/>
    <col min="10243" max="10243" width="6.125" style="26" customWidth="1"/>
    <col min="10244" max="10244" width="9.75" style="26" customWidth="1"/>
    <col min="10245" max="10245" width="1.375" style="26" customWidth="1"/>
    <col min="10246" max="10485" width="9" style="26"/>
    <col min="10486" max="10486" width="1.375" style="26" customWidth="1"/>
    <col min="10487" max="10487" width="3.5" style="26" customWidth="1"/>
    <col min="10488" max="10488" width="22.125" style="26" customWidth="1"/>
    <col min="10489" max="10489" width="9.75" style="26" customWidth="1"/>
    <col min="10490" max="10490" width="7.375" style="26" customWidth="1"/>
    <col min="10491" max="10491" width="9" style="26"/>
    <col min="10492" max="10492" width="9.25" style="26" customWidth="1"/>
    <col min="10493" max="10493" width="3.5" style="26" customWidth="1"/>
    <col min="10494" max="10495" width="12.625" style="26" customWidth="1"/>
    <col min="10496" max="10496" width="9" style="26"/>
    <col min="10497" max="10497" width="7.75" style="26" customWidth="1"/>
    <col min="10498" max="10498" width="13.125" style="26" customWidth="1"/>
    <col min="10499" max="10499" width="6.125" style="26" customWidth="1"/>
    <col min="10500" max="10500" width="9.75" style="26" customWidth="1"/>
    <col min="10501" max="10501" width="1.375" style="26" customWidth="1"/>
    <col min="10502" max="10741" width="9" style="26"/>
    <col min="10742" max="10742" width="1.375" style="26" customWidth="1"/>
    <col min="10743" max="10743" width="3.5" style="26" customWidth="1"/>
    <col min="10744" max="10744" width="22.125" style="26" customWidth="1"/>
    <col min="10745" max="10745" width="9.75" style="26" customWidth="1"/>
    <col min="10746" max="10746" width="7.375" style="26" customWidth="1"/>
    <col min="10747" max="10747" width="9" style="26"/>
    <col min="10748" max="10748" width="9.25" style="26" customWidth="1"/>
    <col min="10749" max="10749" width="3.5" style="26" customWidth="1"/>
    <col min="10750" max="10751" width="12.625" style="26" customWidth="1"/>
    <col min="10752" max="10752" width="9" style="26"/>
    <col min="10753" max="10753" width="7.75" style="26" customWidth="1"/>
    <col min="10754" max="10754" width="13.125" style="26" customWidth="1"/>
    <col min="10755" max="10755" width="6.125" style="26" customWidth="1"/>
    <col min="10756" max="10756" width="9.75" style="26" customWidth="1"/>
    <col min="10757" max="10757" width="1.375" style="26" customWidth="1"/>
    <col min="10758" max="10997" width="9" style="26"/>
    <col min="10998" max="10998" width="1.375" style="26" customWidth="1"/>
    <col min="10999" max="10999" width="3.5" style="26" customWidth="1"/>
    <col min="11000" max="11000" width="22.125" style="26" customWidth="1"/>
    <col min="11001" max="11001" width="9.75" style="26" customWidth="1"/>
    <col min="11002" max="11002" width="7.375" style="26" customWidth="1"/>
    <col min="11003" max="11003" width="9" style="26"/>
    <col min="11004" max="11004" width="9.25" style="26" customWidth="1"/>
    <col min="11005" max="11005" width="3.5" style="26" customWidth="1"/>
    <col min="11006" max="11007" width="12.625" style="26" customWidth="1"/>
    <col min="11008" max="11008" width="9" style="26"/>
    <col min="11009" max="11009" width="7.75" style="26" customWidth="1"/>
    <col min="11010" max="11010" width="13.125" style="26" customWidth="1"/>
    <col min="11011" max="11011" width="6.125" style="26" customWidth="1"/>
    <col min="11012" max="11012" width="9.75" style="26" customWidth="1"/>
    <col min="11013" max="11013" width="1.375" style="26" customWidth="1"/>
    <col min="11014" max="11253" width="9" style="26"/>
    <col min="11254" max="11254" width="1.375" style="26" customWidth="1"/>
    <col min="11255" max="11255" width="3.5" style="26" customWidth="1"/>
    <col min="11256" max="11256" width="22.125" style="26" customWidth="1"/>
    <col min="11257" max="11257" width="9.75" style="26" customWidth="1"/>
    <col min="11258" max="11258" width="7.375" style="26" customWidth="1"/>
    <col min="11259" max="11259" width="9" style="26"/>
    <col min="11260" max="11260" width="9.25" style="26" customWidth="1"/>
    <col min="11261" max="11261" width="3.5" style="26" customWidth="1"/>
    <col min="11262" max="11263" width="12.625" style="26" customWidth="1"/>
    <col min="11264" max="11264" width="9" style="26"/>
    <col min="11265" max="11265" width="7.75" style="26" customWidth="1"/>
    <col min="11266" max="11266" width="13.125" style="26" customWidth="1"/>
    <col min="11267" max="11267" width="6.125" style="26" customWidth="1"/>
    <col min="11268" max="11268" width="9.75" style="26" customWidth="1"/>
    <col min="11269" max="11269" width="1.375" style="26" customWidth="1"/>
    <col min="11270" max="11509" width="9" style="26"/>
    <col min="11510" max="11510" width="1.375" style="26" customWidth="1"/>
    <col min="11511" max="11511" width="3.5" style="26" customWidth="1"/>
    <col min="11512" max="11512" width="22.125" style="26" customWidth="1"/>
    <col min="11513" max="11513" width="9.75" style="26" customWidth="1"/>
    <col min="11514" max="11514" width="7.375" style="26" customWidth="1"/>
    <col min="11515" max="11515" width="9" style="26"/>
    <col min="11516" max="11516" width="9.25" style="26" customWidth="1"/>
    <col min="11517" max="11517" width="3.5" style="26" customWidth="1"/>
    <col min="11518" max="11519" width="12.625" style="26" customWidth="1"/>
    <col min="11520" max="11520" width="9" style="26"/>
    <col min="11521" max="11521" width="7.75" style="26" customWidth="1"/>
    <col min="11522" max="11522" width="13.125" style="26" customWidth="1"/>
    <col min="11523" max="11523" width="6.125" style="26" customWidth="1"/>
    <col min="11524" max="11524" width="9.75" style="26" customWidth="1"/>
    <col min="11525" max="11525" width="1.375" style="26" customWidth="1"/>
    <col min="11526" max="11765" width="9" style="26"/>
    <col min="11766" max="11766" width="1.375" style="26" customWidth="1"/>
    <col min="11767" max="11767" width="3.5" style="26" customWidth="1"/>
    <col min="11768" max="11768" width="22.125" style="26" customWidth="1"/>
    <col min="11769" max="11769" width="9.75" style="26" customWidth="1"/>
    <col min="11770" max="11770" width="7.375" style="26" customWidth="1"/>
    <col min="11771" max="11771" width="9" style="26"/>
    <col min="11772" max="11772" width="9.25" style="26" customWidth="1"/>
    <col min="11773" max="11773" width="3.5" style="26" customWidth="1"/>
    <col min="11774" max="11775" width="12.625" style="26" customWidth="1"/>
    <col min="11776" max="11776" width="9" style="26"/>
    <col min="11777" max="11777" width="7.75" style="26" customWidth="1"/>
    <col min="11778" max="11778" width="13.125" style="26" customWidth="1"/>
    <col min="11779" max="11779" width="6.125" style="26" customWidth="1"/>
    <col min="11780" max="11780" width="9.75" style="26" customWidth="1"/>
    <col min="11781" max="11781" width="1.375" style="26" customWidth="1"/>
    <col min="11782" max="12021" width="9" style="26"/>
    <col min="12022" max="12022" width="1.375" style="26" customWidth="1"/>
    <col min="12023" max="12023" width="3.5" style="26" customWidth="1"/>
    <col min="12024" max="12024" width="22.125" style="26" customWidth="1"/>
    <col min="12025" max="12025" width="9.75" style="26" customWidth="1"/>
    <col min="12026" max="12026" width="7.375" style="26" customWidth="1"/>
    <col min="12027" max="12027" width="9" style="26"/>
    <col min="12028" max="12028" width="9.25" style="26" customWidth="1"/>
    <col min="12029" max="12029" width="3.5" style="26" customWidth="1"/>
    <col min="12030" max="12031" width="12.625" style="26" customWidth="1"/>
    <col min="12032" max="12032" width="9" style="26"/>
    <col min="12033" max="12033" width="7.75" style="26" customWidth="1"/>
    <col min="12034" max="12034" width="13.125" style="26" customWidth="1"/>
    <col min="12035" max="12035" width="6.125" style="26" customWidth="1"/>
    <col min="12036" max="12036" width="9.75" style="26" customWidth="1"/>
    <col min="12037" max="12037" width="1.375" style="26" customWidth="1"/>
    <col min="12038" max="12277" width="9" style="26"/>
    <col min="12278" max="12278" width="1.375" style="26" customWidth="1"/>
    <col min="12279" max="12279" width="3.5" style="26" customWidth="1"/>
    <col min="12280" max="12280" width="22.125" style="26" customWidth="1"/>
    <col min="12281" max="12281" width="9.75" style="26" customWidth="1"/>
    <col min="12282" max="12282" width="7.375" style="26" customWidth="1"/>
    <col min="12283" max="12283" width="9" style="26"/>
    <col min="12284" max="12284" width="9.25" style="26" customWidth="1"/>
    <col min="12285" max="12285" width="3.5" style="26" customWidth="1"/>
    <col min="12286" max="12287" width="12.625" style="26" customWidth="1"/>
    <col min="12288" max="12288" width="9" style="26"/>
    <col min="12289" max="12289" width="7.75" style="26" customWidth="1"/>
    <col min="12290" max="12290" width="13.125" style="26" customWidth="1"/>
    <col min="12291" max="12291" width="6.125" style="26" customWidth="1"/>
    <col min="12292" max="12292" width="9.75" style="26" customWidth="1"/>
    <col min="12293" max="12293" width="1.375" style="26" customWidth="1"/>
    <col min="12294" max="12533" width="9" style="26"/>
    <col min="12534" max="12534" width="1.375" style="26" customWidth="1"/>
    <col min="12535" max="12535" width="3.5" style="26" customWidth="1"/>
    <col min="12536" max="12536" width="22.125" style="26" customWidth="1"/>
    <col min="12537" max="12537" width="9.75" style="26" customWidth="1"/>
    <col min="12538" max="12538" width="7.375" style="26" customWidth="1"/>
    <col min="12539" max="12539" width="9" style="26"/>
    <col min="12540" max="12540" width="9.25" style="26" customWidth="1"/>
    <col min="12541" max="12541" width="3.5" style="26" customWidth="1"/>
    <col min="12542" max="12543" width="12.625" style="26" customWidth="1"/>
    <col min="12544" max="12544" width="9" style="26"/>
    <col min="12545" max="12545" width="7.75" style="26" customWidth="1"/>
    <col min="12546" max="12546" width="13.125" style="26" customWidth="1"/>
    <col min="12547" max="12547" width="6.125" style="26" customWidth="1"/>
    <col min="12548" max="12548" width="9.75" style="26" customWidth="1"/>
    <col min="12549" max="12549" width="1.375" style="26" customWidth="1"/>
    <col min="12550" max="12789" width="9" style="26"/>
    <col min="12790" max="12790" width="1.375" style="26" customWidth="1"/>
    <col min="12791" max="12791" width="3.5" style="26" customWidth="1"/>
    <col min="12792" max="12792" width="22.125" style="26" customWidth="1"/>
    <col min="12793" max="12793" width="9.75" style="26" customWidth="1"/>
    <col min="12794" max="12794" width="7.375" style="26" customWidth="1"/>
    <col min="12795" max="12795" width="9" style="26"/>
    <col min="12796" max="12796" width="9.25" style="26" customWidth="1"/>
    <col min="12797" max="12797" width="3.5" style="26" customWidth="1"/>
    <col min="12798" max="12799" width="12.625" style="26" customWidth="1"/>
    <col min="12800" max="12800" width="9" style="26"/>
    <col min="12801" max="12801" width="7.75" style="26" customWidth="1"/>
    <col min="12802" max="12802" width="13.125" style="26" customWidth="1"/>
    <col min="12803" max="12803" width="6.125" style="26" customWidth="1"/>
    <col min="12804" max="12804" width="9.75" style="26" customWidth="1"/>
    <col min="12805" max="12805" width="1.375" style="26" customWidth="1"/>
    <col min="12806" max="13045" width="9" style="26"/>
    <col min="13046" max="13046" width="1.375" style="26" customWidth="1"/>
    <col min="13047" max="13047" width="3.5" style="26" customWidth="1"/>
    <col min="13048" max="13048" width="22.125" style="26" customWidth="1"/>
    <col min="13049" max="13049" width="9.75" style="26" customWidth="1"/>
    <col min="13050" max="13050" width="7.375" style="26" customWidth="1"/>
    <col min="13051" max="13051" width="9" style="26"/>
    <col min="13052" max="13052" width="9.25" style="26" customWidth="1"/>
    <col min="13053" max="13053" width="3.5" style="26" customWidth="1"/>
    <col min="13054" max="13055" width="12.625" style="26" customWidth="1"/>
    <col min="13056" max="13056" width="9" style="26"/>
    <col min="13057" max="13057" width="7.75" style="26" customWidth="1"/>
    <col min="13058" max="13058" width="13.125" style="26" customWidth="1"/>
    <col min="13059" max="13059" width="6.125" style="26" customWidth="1"/>
    <col min="13060" max="13060" width="9.75" style="26" customWidth="1"/>
    <col min="13061" max="13061" width="1.375" style="26" customWidth="1"/>
    <col min="13062" max="13301" width="9" style="26"/>
    <col min="13302" max="13302" width="1.375" style="26" customWidth="1"/>
    <col min="13303" max="13303" width="3.5" style="26" customWidth="1"/>
    <col min="13304" max="13304" width="22.125" style="26" customWidth="1"/>
    <col min="13305" max="13305" width="9.75" style="26" customWidth="1"/>
    <col min="13306" max="13306" width="7.375" style="26" customWidth="1"/>
    <col min="13307" max="13307" width="9" style="26"/>
    <col min="13308" max="13308" width="9.25" style="26" customWidth="1"/>
    <col min="13309" max="13309" width="3.5" style="26" customWidth="1"/>
    <col min="13310" max="13311" width="12.625" style="26" customWidth="1"/>
    <col min="13312" max="13312" width="9" style="26"/>
    <col min="13313" max="13313" width="7.75" style="26" customWidth="1"/>
    <col min="13314" max="13314" width="13.125" style="26" customWidth="1"/>
    <col min="13315" max="13315" width="6.125" style="26" customWidth="1"/>
    <col min="13316" max="13316" width="9.75" style="26" customWidth="1"/>
    <col min="13317" max="13317" width="1.375" style="26" customWidth="1"/>
    <col min="13318" max="13557" width="9" style="26"/>
    <col min="13558" max="13558" width="1.375" style="26" customWidth="1"/>
    <col min="13559" max="13559" width="3.5" style="26" customWidth="1"/>
    <col min="13560" max="13560" width="22.125" style="26" customWidth="1"/>
    <col min="13561" max="13561" width="9.75" style="26" customWidth="1"/>
    <col min="13562" max="13562" width="7.375" style="26" customWidth="1"/>
    <col min="13563" max="13563" width="9" style="26"/>
    <col min="13564" max="13564" width="9.25" style="26" customWidth="1"/>
    <col min="13565" max="13565" width="3.5" style="26" customWidth="1"/>
    <col min="13566" max="13567" width="12.625" style="26" customWidth="1"/>
    <col min="13568" max="13568" width="9" style="26"/>
    <col min="13569" max="13569" width="7.75" style="26" customWidth="1"/>
    <col min="13570" max="13570" width="13.125" style="26" customWidth="1"/>
    <col min="13571" max="13571" width="6.125" style="26" customWidth="1"/>
    <col min="13572" max="13572" width="9.75" style="26" customWidth="1"/>
    <col min="13573" max="13573" width="1.375" style="26" customWidth="1"/>
    <col min="13574" max="13813" width="9" style="26"/>
    <col min="13814" max="13814" width="1.375" style="26" customWidth="1"/>
    <col min="13815" max="13815" width="3.5" style="26" customWidth="1"/>
    <col min="13816" max="13816" width="22.125" style="26" customWidth="1"/>
    <col min="13817" max="13817" width="9.75" style="26" customWidth="1"/>
    <col min="13818" max="13818" width="7.375" style="26" customWidth="1"/>
    <col min="13819" max="13819" width="9" style="26"/>
    <col min="13820" max="13820" width="9.25" style="26" customWidth="1"/>
    <col min="13821" max="13821" width="3.5" style="26" customWidth="1"/>
    <col min="13822" max="13823" width="12.625" style="26" customWidth="1"/>
    <col min="13824" max="13824" width="9" style="26"/>
    <col min="13825" max="13825" width="7.75" style="26" customWidth="1"/>
    <col min="13826" max="13826" width="13.125" style="26" customWidth="1"/>
    <col min="13827" max="13827" width="6.125" style="26" customWidth="1"/>
    <col min="13828" max="13828" width="9.75" style="26" customWidth="1"/>
    <col min="13829" max="13829" width="1.375" style="26" customWidth="1"/>
    <col min="13830" max="14069" width="9" style="26"/>
    <col min="14070" max="14070" width="1.375" style="26" customWidth="1"/>
    <col min="14071" max="14071" width="3.5" style="26" customWidth="1"/>
    <col min="14072" max="14072" width="22.125" style="26" customWidth="1"/>
    <col min="14073" max="14073" width="9.75" style="26" customWidth="1"/>
    <col min="14074" max="14074" width="7.375" style="26" customWidth="1"/>
    <col min="14075" max="14075" width="9" style="26"/>
    <col min="14076" max="14076" width="9.25" style="26" customWidth="1"/>
    <col min="14077" max="14077" width="3.5" style="26" customWidth="1"/>
    <col min="14078" max="14079" width="12.625" style="26" customWidth="1"/>
    <col min="14080" max="14080" width="9" style="26"/>
    <col min="14081" max="14081" width="7.75" style="26" customWidth="1"/>
    <col min="14082" max="14082" width="13.125" style="26" customWidth="1"/>
    <col min="14083" max="14083" width="6.125" style="26" customWidth="1"/>
    <col min="14084" max="14084" width="9.75" style="26" customWidth="1"/>
    <col min="14085" max="14085" width="1.375" style="26" customWidth="1"/>
    <col min="14086" max="14325" width="9" style="26"/>
    <col min="14326" max="14326" width="1.375" style="26" customWidth="1"/>
    <col min="14327" max="14327" width="3.5" style="26" customWidth="1"/>
    <col min="14328" max="14328" width="22.125" style="26" customWidth="1"/>
    <col min="14329" max="14329" width="9.75" style="26" customWidth="1"/>
    <col min="14330" max="14330" width="7.375" style="26" customWidth="1"/>
    <col min="14331" max="14331" width="9" style="26"/>
    <col min="14332" max="14332" width="9.25" style="26" customWidth="1"/>
    <col min="14333" max="14333" width="3.5" style="26" customWidth="1"/>
    <col min="14334" max="14335" width="12.625" style="26" customWidth="1"/>
    <col min="14336" max="14336" width="9" style="26"/>
    <col min="14337" max="14337" width="7.75" style="26" customWidth="1"/>
    <col min="14338" max="14338" width="13.125" style="26" customWidth="1"/>
    <col min="14339" max="14339" width="6.125" style="26" customWidth="1"/>
    <col min="14340" max="14340" width="9.75" style="26" customWidth="1"/>
    <col min="14341" max="14341" width="1.375" style="26" customWidth="1"/>
    <col min="14342" max="14581" width="9" style="26"/>
    <col min="14582" max="14582" width="1.375" style="26" customWidth="1"/>
    <col min="14583" max="14583" width="3.5" style="26" customWidth="1"/>
    <col min="14584" max="14584" width="22.125" style="26" customWidth="1"/>
    <col min="14585" max="14585" width="9.75" style="26" customWidth="1"/>
    <col min="14586" max="14586" width="7.375" style="26" customWidth="1"/>
    <col min="14587" max="14587" width="9" style="26"/>
    <col min="14588" max="14588" width="9.25" style="26" customWidth="1"/>
    <col min="14589" max="14589" width="3.5" style="26" customWidth="1"/>
    <col min="14590" max="14591" width="12.625" style="26" customWidth="1"/>
    <col min="14592" max="14592" width="9" style="26"/>
    <col min="14593" max="14593" width="7.75" style="26" customWidth="1"/>
    <col min="14594" max="14594" width="13.125" style="26" customWidth="1"/>
    <col min="14595" max="14595" width="6.125" style="26" customWidth="1"/>
    <col min="14596" max="14596" width="9.75" style="26" customWidth="1"/>
    <col min="14597" max="14597" width="1.375" style="26" customWidth="1"/>
    <col min="14598" max="14837" width="9" style="26"/>
    <col min="14838" max="14838" width="1.375" style="26" customWidth="1"/>
    <col min="14839" max="14839" width="3.5" style="26" customWidth="1"/>
    <col min="14840" max="14840" width="22.125" style="26" customWidth="1"/>
    <col min="14841" max="14841" width="9.75" style="26" customWidth="1"/>
    <col min="14842" max="14842" width="7.375" style="26" customWidth="1"/>
    <col min="14843" max="14843" width="9" style="26"/>
    <col min="14844" max="14844" width="9.25" style="26" customWidth="1"/>
    <col min="14845" max="14845" width="3.5" style="26" customWidth="1"/>
    <col min="14846" max="14847" width="12.625" style="26" customWidth="1"/>
    <col min="14848" max="14848" width="9" style="26"/>
    <col min="14849" max="14849" width="7.75" style="26" customWidth="1"/>
    <col min="14850" max="14850" width="13.125" style="26" customWidth="1"/>
    <col min="14851" max="14851" width="6.125" style="26" customWidth="1"/>
    <col min="14852" max="14852" width="9.75" style="26" customWidth="1"/>
    <col min="14853" max="14853" width="1.375" style="26" customWidth="1"/>
    <col min="14854" max="15093" width="9" style="26"/>
    <col min="15094" max="15094" width="1.375" style="26" customWidth="1"/>
    <col min="15095" max="15095" width="3.5" style="26" customWidth="1"/>
    <col min="15096" max="15096" width="22.125" style="26" customWidth="1"/>
    <col min="15097" max="15097" width="9.75" style="26" customWidth="1"/>
    <col min="15098" max="15098" width="7.375" style="26" customWidth="1"/>
    <col min="15099" max="15099" width="9" style="26"/>
    <col min="15100" max="15100" width="9.25" style="26" customWidth="1"/>
    <col min="15101" max="15101" width="3.5" style="26" customWidth="1"/>
    <col min="15102" max="15103" width="12.625" style="26" customWidth="1"/>
    <col min="15104" max="15104" width="9" style="26"/>
    <col min="15105" max="15105" width="7.75" style="26" customWidth="1"/>
    <col min="15106" max="15106" width="13.125" style="26" customWidth="1"/>
    <col min="15107" max="15107" width="6.125" style="26" customWidth="1"/>
    <col min="15108" max="15108" width="9.75" style="26" customWidth="1"/>
    <col min="15109" max="15109" width="1.375" style="26" customWidth="1"/>
    <col min="15110" max="15349" width="9" style="26"/>
    <col min="15350" max="15350" width="1.375" style="26" customWidth="1"/>
    <col min="15351" max="15351" width="3.5" style="26" customWidth="1"/>
    <col min="15352" max="15352" width="22.125" style="26" customWidth="1"/>
    <col min="15353" max="15353" width="9.75" style="26" customWidth="1"/>
    <col min="15354" max="15354" width="7.375" style="26" customWidth="1"/>
    <col min="15355" max="15355" width="9" style="26"/>
    <col min="15356" max="15356" width="9.25" style="26" customWidth="1"/>
    <col min="15357" max="15357" width="3.5" style="26" customWidth="1"/>
    <col min="15358" max="15359" width="12.625" style="26" customWidth="1"/>
    <col min="15360" max="15360" width="9" style="26"/>
    <col min="15361" max="15361" width="7.75" style="26" customWidth="1"/>
    <col min="15362" max="15362" width="13.125" style="26" customWidth="1"/>
    <col min="15363" max="15363" width="6.125" style="26" customWidth="1"/>
    <col min="15364" max="15364" width="9.75" style="26" customWidth="1"/>
    <col min="15365" max="15365" width="1.375" style="26" customWidth="1"/>
    <col min="15366" max="15605" width="9" style="26"/>
    <col min="15606" max="15606" width="1.375" style="26" customWidth="1"/>
    <col min="15607" max="15607" width="3.5" style="26" customWidth="1"/>
    <col min="15608" max="15608" width="22.125" style="26" customWidth="1"/>
    <col min="15609" max="15609" width="9.75" style="26" customWidth="1"/>
    <col min="15610" max="15610" width="7.375" style="26" customWidth="1"/>
    <col min="15611" max="15611" width="9" style="26"/>
    <col min="15612" max="15612" width="9.25" style="26" customWidth="1"/>
    <col min="15613" max="15613" width="3.5" style="26" customWidth="1"/>
    <col min="15614" max="15615" width="12.625" style="26" customWidth="1"/>
    <col min="15616" max="15616" width="9" style="26"/>
    <col min="15617" max="15617" width="7.75" style="26" customWidth="1"/>
    <col min="15618" max="15618" width="13.125" style="26" customWidth="1"/>
    <col min="15619" max="15619" width="6.125" style="26" customWidth="1"/>
    <col min="15620" max="15620" width="9.75" style="26" customWidth="1"/>
    <col min="15621" max="15621" width="1.375" style="26" customWidth="1"/>
    <col min="15622" max="15861" width="9" style="26"/>
    <col min="15862" max="15862" width="1.375" style="26" customWidth="1"/>
    <col min="15863" max="15863" width="3.5" style="26" customWidth="1"/>
    <col min="15864" max="15864" width="22.125" style="26" customWidth="1"/>
    <col min="15865" max="15865" width="9.75" style="26" customWidth="1"/>
    <col min="15866" max="15866" width="7.375" style="26" customWidth="1"/>
    <col min="15867" max="15867" width="9" style="26"/>
    <col min="15868" max="15868" width="9.25" style="26" customWidth="1"/>
    <col min="15869" max="15869" width="3.5" style="26" customWidth="1"/>
    <col min="15870" max="15871" width="12.625" style="26" customWidth="1"/>
    <col min="15872" max="15872" width="9" style="26"/>
    <col min="15873" max="15873" width="7.75" style="26" customWidth="1"/>
    <col min="15874" max="15874" width="13.125" style="26" customWidth="1"/>
    <col min="15875" max="15875" width="6.125" style="26" customWidth="1"/>
    <col min="15876" max="15876" width="9.75" style="26" customWidth="1"/>
    <col min="15877" max="15877" width="1.375" style="26" customWidth="1"/>
    <col min="15878" max="16117" width="9" style="26"/>
    <col min="16118" max="16118" width="1.375" style="26" customWidth="1"/>
    <col min="16119" max="16119" width="3.5" style="26" customWidth="1"/>
    <col min="16120" max="16120" width="22.125" style="26" customWidth="1"/>
    <col min="16121" max="16121" width="9.75" style="26" customWidth="1"/>
    <col min="16122" max="16122" width="7.375" style="26" customWidth="1"/>
    <col min="16123" max="16123" width="9" style="26"/>
    <col min="16124" max="16124" width="9.25" style="26" customWidth="1"/>
    <col min="16125" max="16125" width="3.5" style="26" customWidth="1"/>
    <col min="16126" max="16127" width="12.625" style="26" customWidth="1"/>
    <col min="16128" max="16128" width="9" style="26"/>
    <col min="16129" max="16129" width="7.75" style="26" customWidth="1"/>
    <col min="16130" max="16130" width="13.125" style="26" customWidth="1"/>
    <col min="16131" max="16131" width="6.125" style="26" customWidth="1"/>
    <col min="16132" max="16132" width="9.75" style="26" customWidth="1"/>
    <col min="16133" max="16133" width="1.375" style="26" customWidth="1"/>
    <col min="16134" max="16384" width="9" style="26"/>
  </cols>
  <sheetData>
    <row r="1" spans="2:22" ht="9.9499999999999993" customHeight="1" x14ac:dyDescent="0.15"/>
    <row r="2" spans="2:22" ht="24.95" customHeight="1" x14ac:dyDescent="0.15">
      <c r="B2" s="26" t="s">
        <v>741</v>
      </c>
      <c r="C2" s="28"/>
      <c r="D2" s="5"/>
      <c r="E2" s="5"/>
      <c r="F2" s="28"/>
      <c r="G2" s="70"/>
      <c r="H2" s="76"/>
      <c r="I2" s="70"/>
      <c r="J2" s="70"/>
      <c r="K2" s="70"/>
      <c r="L2" s="70"/>
      <c r="M2" s="70"/>
      <c r="N2" s="70"/>
      <c r="O2" s="5"/>
    </row>
    <row r="3" spans="2:22" ht="15" customHeight="1" thickBot="1" x14ac:dyDescent="0.2">
      <c r="B3" s="26" t="s">
        <v>132</v>
      </c>
      <c r="I3" s="5" t="s">
        <v>133</v>
      </c>
      <c r="P3" s="118" t="s">
        <v>155</v>
      </c>
    </row>
    <row r="4" spans="2:22" ht="15" customHeight="1" x14ac:dyDescent="0.15">
      <c r="B4" s="548" t="s">
        <v>57</v>
      </c>
      <c r="C4" s="549" t="s">
        <v>109</v>
      </c>
      <c r="D4" s="549" t="s">
        <v>88</v>
      </c>
      <c r="E4" s="549" t="s">
        <v>89</v>
      </c>
      <c r="F4" s="549" t="s">
        <v>21</v>
      </c>
      <c r="G4" s="550" t="s">
        <v>90</v>
      </c>
      <c r="H4" s="108"/>
      <c r="I4" s="1236" t="s">
        <v>57</v>
      </c>
      <c r="J4" s="1237" t="s">
        <v>112</v>
      </c>
      <c r="K4" s="551" t="s">
        <v>742</v>
      </c>
      <c r="L4" s="552" t="s">
        <v>91</v>
      </c>
      <c r="M4" s="1237" t="s">
        <v>21</v>
      </c>
      <c r="N4" s="1238" t="s">
        <v>90</v>
      </c>
      <c r="O4" s="122"/>
      <c r="P4" s="553" t="s">
        <v>115</v>
      </c>
      <c r="Q4" s="554" t="s">
        <v>116</v>
      </c>
      <c r="R4" s="554" t="s">
        <v>117</v>
      </c>
      <c r="S4" s="554" t="s">
        <v>743</v>
      </c>
      <c r="T4" s="1239" t="s">
        <v>118</v>
      </c>
      <c r="U4" s="1231"/>
      <c r="V4" s="556" t="s">
        <v>119</v>
      </c>
    </row>
    <row r="5" spans="2:22" ht="15" customHeight="1" x14ac:dyDescent="0.15">
      <c r="B5" s="1104" t="s">
        <v>104</v>
      </c>
      <c r="C5" s="214" t="s">
        <v>426</v>
      </c>
      <c r="D5" s="214">
        <v>2</v>
      </c>
      <c r="E5" s="373" t="s">
        <v>744</v>
      </c>
      <c r="F5" s="214">
        <v>12000</v>
      </c>
      <c r="G5" s="97">
        <f t="shared" ref="G5:G6" si="0">D5*F5</f>
        <v>24000</v>
      </c>
      <c r="H5" s="109"/>
      <c r="I5" s="1174"/>
      <c r="J5" s="1176"/>
      <c r="K5" s="113" t="s">
        <v>93</v>
      </c>
      <c r="L5" s="238" t="s">
        <v>218</v>
      </c>
      <c r="M5" s="1176"/>
      <c r="N5" s="1178"/>
      <c r="O5" s="122"/>
      <c r="P5" s="166" t="s">
        <v>745</v>
      </c>
      <c r="Q5" s="95">
        <v>5</v>
      </c>
      <c r="R5" s="471" t="s">
        <v>96</v>
      </c>
      <c r="S5" s="95">
        <v>20000</v>
      </c>
      <c r="T5" s="1171">
        <v>5</v>
      </c>
      <c r="U5" s="1172"/>
      <c r="V5" s="120">
        <f t="shared" ref="V5:V7" si="1">Q5*S5/T5</f>
        <v>20000</v>
      </c>
    </row>
    <row r="6" spans="2:22" ht="15" customHeight="1" x14ac:dyDescent="0.15">
      <c r="B6" s="1102"/>
      <c r="C6" s="214"/>
      <c r="D6" s="214"/>
      <c r="E6" s="373" t="s">
        <v>92</v>
      </c>
      <c r="F6" s="214"/>
      <c r="G6" s="98">
        <f t="shared" si="0"/>
        <v>0</v>
      </c>
      <c r="H6" s="109"/>
      <c r="I6" s="527" t="s">
        <v>111</v>
      </c>
      <c r="J6" s="214"/>
      <c r="K6" s="316"/>
      <c r="L6" s="316"/>
      <c r="M6" s="316"/>
      <c r="N6" s="98">
        <f>K6*L6*M6</f>
        <v>0</v>
      </c>
      <c r="O6" s="122"/>
      <c r="P6" s="166" t="s">
        <v>746</v>
      </c>
      <c r="Q6" s="95">
        <v>700</v>
      </c>
      <c r="R6" s="471" t="s">
        <v>192</v>
      </c>
      <c r="S6" s="95">
        <v>30</v>
      </c>
      <c r="T6" s="1171">
        <v>5</v>
      </c>
      <c r="U6" s="1172"/>
      <c r="V6" s="120">
        <f t="shared" si="1"/>
        <v>4200</v>
      </c>
    </row>
    <row r="7" spans="2:22" ht="15" customHeight="1" thickBot="1" x14ac:dyDescent="0.2">
      <c r="B7" s="1170"/>
      <c r="C7" s="99" t="s">
        <v>94</v>
      </c>
      <c r="D7" s="99"/>
      <c r="E7" s="99"/>
      <c r="F7" s="99"/>
      <c r="G7" s="100">
        <f>SUM(G5:G6)</f>
        <v>24000</v>
      </c>
      <c r="H7" s="109"/>
      <c r="I7" s="479"/>
      <c r="J7" s="214"/>
      <c r="K7" s="316"/>
      <c r="L7" s="316"/>
      <c r="M7" s="316"/>
      <c r="N7" s="98">
        <f t="shared" ref="N7" si="2">K7*L7*M7</f>
        <v>0</v>
      </c>
      <c r="O7" s="122"/>
      <c r="P7" s="166" t="s">
        <v>747</v>
      </c>
      <c r="Q7" s="95">
        <v>1</v>
      </c>
      <c r="R7" s="471" t="s">
        <v>748</v>
      </c>
      <c r="S7" s="95">
        <v>160000</v>
      </c>
      <c r="T7" s="1171">
        <v>10</v>
      </c>
      <c r="U7" s="1172"/>
      <c r="V7" s="120">
        <f t="shared" si="1"/>
        <v>16000</v>
      </c>
    </row>
    <row r="8" spans="2:22" ht="15" customHeight="1" thickTop="1" thickBot="1" x14ac:dyDescent="0.2">
      <c r="B8" s="1183" t="s">
        <v>102</v>
      </c>
      <c r="C8" s="214" t="s">
        <v>422</v>
      </c>
      <c r="D8" s="214">
        <v>5</v>
      </c>
      <c r="E8" s="373" t="s">
        <v>92</v>
      </c>
      <c r="F8" s="214">
        <v>460</v>
      </c>
      <c r="G8" s="98">
        <f>D8*F8</f>
        <v>2300</v>
      </c>
      <c r="H8" s="109"/>
      <c r="I8" s="481"/>
      <c r="J8" s="167" t="s">
        <v>749</v>
      </c>
      <c r="K8" s="114">
        <f>SUM(K6:K7)</f>
        <v>0</v>
      </c>
      <c r="L8" s="114">
        <f>SUM(L6:L7)</f>
        <v>0</v>
      </c>
      <c r="M8" s="114"/>
      <c r="N8" s="112">
        <f>SUM(N6:N7)</f>
        <v>0</v>
      </c>
      <c r="O8" s="122"/>
      <c r="P8" s="166"/>
      <c r="Q8" s="95"/>
      <c r="R8" s="471"/>
      <c r="S8" s="95"/>
      <c r="T8" s="1171"/>
      <c r="U8" s="1235"/>
      <c r="V8" s="120"/>
    </row>
    <row r="9" spans="2:22" ht="15" customHeight="1" thickTop="1" x14ac:dyDescent="0.15">
      <c r="B9" s="1102"/>
      <c r="C9" s="214"/>
      <c r="D9" s="214"/>
      <c r="E9" s="373" t="s">
        <v>92</v>
      </c>
      <c r="F9" s="214"/>
      <c r="G9" s="98">
        <f>D9*F9</f>
        <v>0</v>
      </c>
      <c r="H9" s="109"/>
      <c r="I9" s="480" t="s">
        <v>750</v>
      </c>
      <c r="J9" s="214" t="s">
        <v>260</v>
      </c>
      <c r="K9" s="316">
        <v>2.5</v>
      </c>
      <c r="L9" s="316">
        <v>1</v>
      </c>
      <c r="M9" s="316">
        <v>158.4</v>
      </c>
      <c r="N9" s="98">
        <f>K9*L9*M9</f>
        <v>396</v>
      </c>
      <c r="O9" s="122"/>
      <c r="P9" s="166"/>
      <c r="Q9" s="95"/>
      <c r="R9" s="471"/>
      <c r="S9" s="95"/>
      <c r="T9" s="1171"/>
      <c r="U9" s="1235"/>
      <c r="V9" s="120"/>
    </row>
    <row r="10" spans="2:22" ht="15" customHeight="1" x14ac:dyDescent="0.15">
      <c r="B10" s="1102"/>
      <c r="C10" s="214"/>
      <c r="D10" s="214"/>
      <c r="E10" s="373" t="s">
        <v>92</v>
      </c>
      <c r="F10" s="214"/>
      <c r="G10" s="98">
        <f>D10*F10</f>
        <v>0</v>
      </c>
      <c r="H10" s="109"/>
      <c r="I10" s="479"/>
      <c r="J10" s="214" t="s">
        <v>261</v>
      </c>
      <c r="K10" s="316">
        <v>1</v>
      </c>
      <c r="L10" s="316">
        <v>1</v>
      </c>
      <c r="M10" s="316">
        <v>158.4</v>
      </c>
      <c r="N10" s="98">
        <f t="shared" ref="N10:N14" si="3">K10*L10*M10</f>
        <v>158.4</v>
      </c>
      <c r="O10" s="122"/>
      <c r="P10" s="166"/>
      <c r="Q10" s="95"/>
      <c r="R10" s="471"/>
      <c r="S10" s="95"/>
      <c r="T10" s="1171"/>
      <c r="U10" s="1172"/>
      <c r="V10" s="120"/>
    </row>
    <row r="11" spans="2:22" ht="15" customHeight="1" thickBot="1" x14ac:dyDescent="0.2">
      <c r="B11" s="1170"/>
      <c r="C11" s="101" t="s">
        <v>95</v>
      </c>
      <c r="D11" s="102"/>
      <c r="E11" s="102"/>
      <c r="F11" s="102"/>
      <c r="G11" s="103">
        <f>SUM(G8:G10)</f>
        <v>2300</v>
      </c>
      <c r="H11" s="109"/>
      <c r="I11" s="479"/>
      <c r="J11" s="214" t="s">
        <v>601</v>
      </c>
      <c r="K11" s="316">
        <v>19</v>
      </c>
      <c r="L11" s="316">
        <v>1</v>
      </c>
      <c r="M11" s="316">
        <v>158.4</v>
      </c>
      <c r="N11" s="98">
        <f t="shared" si="3"/>
        <v>3009.6</v>
      </c>
      <c r="O11" s="122"/>
      <c r="P11" s="374" t="s">
        <v>26</v>
      </c>
      <c r="Q11" s="174"/>
      <c r="R11" s="174"/>
      <c r="S11" s="174"/>
      <c r="T11" s="1184"/>
      <c r="U11" s="1185"/>
      <c r="V11" s="375">
        <f>SUM(V5:V10)</f>
        <v>40200</v>
      </c>
    </row>
    <row r="12" spans="2:22" ht="15" customHeight="1" thickTop="1" x14ac:dyDescent="0.15">
      <c r="B12" s="1183" t="s">
        <v>103</v>
      </c>
      <c r="C12" s="214" t="s">
        <v>427</v>
      </c>
      <c r="D12" s="214">
        <v>13</v>
      </c>
      <c r="E12" s="373" t="s">
        <v>92</v>
      </c>
      <c r="F12" s="214">
        <v>2580</v>
      </c>
      <c r="G12" s="98">
        <f>D12*F12</f>
        <v>33540</v>
      </c>
      <c r="H12" s="109"/>
      <c r="I12" s="479"/>
      <c r="J12" s="214" t="s">
        <v>603</v>
      </c>
      <c r="K12" s="316">
        <v>1.8</v>
      </c>
      <c r="L12" s="316">
        <v>1</v>
      </c>
      <c r="M12" s="316">
        <v>158.4</v>
      </c>
      <c r="N12" s="98">
        <f t="shared" si="3"/>
        <v>285.12</v>
      </c>
      <c r="O12" s="122"/>
    </row>
    <row r="13" spans="2:22" ht="15" customHeight="1" thickBot="1" x14ac:dyDescent="0.2">
      <c r="B13" s="1102"/>
      <c r="C13" s="214"/>
      <c r="D13" s="214"/>
      <c r="E13" s="373" t="s">
        <v>92</v>
      </c>
      <c r="F13" s="214"/>
      <c r="G13" s="98">
        <f>D13*F13</f>
        <v>0</v>
      </c>
      <c r="H13" s="109"/>
      <c r="I13" s="479"/>
      <c r="J13" s="214" t="s">
        <v>605</v>
      </c>
      <c r="K13" s="316">
        <v>2</v>
      </c>
      <c r="L13" s="316">
        <v>1</v>
      </c>
      <c r="M13" s="316">
        <v>158.4</v>
      </c>
      <c r="N13" s="98">
        <f t="shared" si="3"/>
        <v>316.8</v>
      </c>
      <c r="O13" s="122"/>
      <c r="P13" s="118" t="s">
        <v>156</v>
      </c>
    </row>
    <row r="14" spans="2:22" ht="15" customHeight="1" thickBot="1" x14ac:dyDescent="0.2">
      <c r="B14" s="1102"/>
      <c r="C14" s="214"/>
      <c r="D14" s="214"/>
      <c r="E14" s="373"/>
      <c r="F14" s="214"/>
      <c r="G14" s="98">
        <f>D14*F14</f>
        <v>0</v>
      </c>
      <c r="H14" s="109"/>
      <c r="I14" s="479"/>
      <c r="J14" s="214"/>
      <c r="K14" s="316"/>
      <c r="L14" s="316"/>
      <c r="M14" s="316"/>
      <c r="N14" s="98">
        <f t="shared" si="3"/>
        <v>0</v>
      </c>
      <c r="O14" s="122"/>
      <c r="P14" s="553" t="s">
        <v>120</v>
      </c>
      <c r="Q14" s="554" t="s">
        <v>116</v>
      </c>
      <c r="R14" s="554" t="s">
        <v>117</v>
      </c>
      <c r="S14" s="554" t="s">
        <v>743</v>
      </c>
      <c r="T14" s="554" t="s">
        <v>118</v>
      </c>
      <c r="U14" s="557" t="s">
        <v>191</v>
      </c>
      <c r="V14" s="556" t="s">
        <v>119</v>
      </c>
    </row>
    <row r="15" spans="2:22" ht="15" customHeight="1" thickBot="1" x14ac:dyDescent="0.2">
      <c r="B15" s="1102"/>
      <c r="C15" s="214"/>
      <c r="D15" s="214"/>
      <c r="E15" s="214"/>
      <c r="F15" s="214"/>
      <c r="G15" s="98">
        <f t="shared" ref="G15" si="4">D15*F15</f>
        <v>0</v>
      </c>
      <c r="H15" s="109"/>
      <c r="I15" s="481"/>
      <c r="J15" s="167" t="s">
        <v>751</v>
      </c>
      <c r="K15" s="114">
        <f>SUM(K9:K14)</f>
        <v>26.3</v>
      </c>
      <c r="L15" s="114">
        <f>SUM(L9:L14)</f>
        <v>5</v>
      </c>
      <c r="M15" s="114"/>
      <c r="N15" s="112">
        <f>SUM(N9:N14)</f>
        <v>4165.92</v>
      </c>
      <c r="O15" s="122"/>
      <c r="P15" s="748" t="s">
        <v>120</v>
      </c>
      <c r="Q15" s="677" t="s">
        <v>116</v>
      </c>
      <c r="R15" s="677" t="s">
        <v>117</v>
      </c>
      <c r="S15" s="677" t="s">
        <v>591</v>
      </c>
      <c r="T15" s="677" t="s">
        <v>118</v>
      </c>
      <c r="U15" s="688" t="s">
        <v>191</v>
      </c>
      <c r="V15" s="679" t="s">
        <v>119</v>
      </c>
    </row>
    <row r="16" spans="2:22" ht="15" customHeight="1" thickTop="1" thickBot="1" x14ac:dyDescent="0.2">
      <c r="B16" s="1170"/>
      <c r="C16" s="101" t="s">
        <v>95</v>
      </c>
      <c r="D16" s="102"/>
      <c r="E16" s="102"/>
      <c r="F16" s="102"/>
      <c r="G16" s="103">
        <f>SUM(G12:G15)</f>
        <v>33540</v>
      </c>
      <c r="H16" s="109"/>
      <c r="I16" s="480" t="s">
        <v>113</v>
      </c>
      <c r="J16" s="214" t="s">
        <v>262</v>
      </c>
      <c r="K16" s="316">
        <v>1</v>
      </c>
      <c r="L16" s="316">
        <v>0.5</v>
      </c>
      <c r="M16" s="316">
        <v>168.4</v>
      </c>
      <c r="N16" s="98">
        <f>K16*L16*M16</f>
        <v>84.2</v>
      </c>
      <c r="O16" s="122"/>
      <c r="P16" s="689" t="s">
        <v>264</v>
      </c>
      <c r="Q16" s="614">
        <v>80</v>
      </c>
      <c r="R16" s="751" t="s">
        <v>607</v>
      </c>
      <c r="S16" s="614">
        <v>800</v>
      </c>
      <c r="T16" s="614">
        <v>10</v>
      </c>
      <c r="U16" s="625">
        <v>250</v>
      </c>
      <c r="V16" s="749">
        <f>Q16*S16/T16*(10/U16)</f>
        <v>256</v>
      </c>
    </row>
    <row r="17" spans="2:22" ht="15" customHeight="1" thickTop="1" x14ac:dyDescent="0.15">
      <c r="B17" s="1183" t="s">
        <v>105</v>
      </c>
      <c r="C17" s="528" t="s">
        <v>686</v>
      </c>
      <c r="D17" s="528">
        <v>3.33</v>
      </c>
      <c r="E17" s="528" t="s">
        <v>687</v>
      </c>
      <c r="F17" s="214">
        <v>100</v>
      </c>
      <c r="G17" s="98">
        <f t="shared" ref="G17" si="5">D17*F17</f>
        <v>333</v>
      </c>
      <c r="H17" s="109"/>
      <c r="I17" s="479"/>
      <c r="J17" s="214" t="s">
        <v>609</v>
      </c>
      <c r="K17" s="316">
        <v>3.1</v>
      </c>
      <c r="L17" s="316">
        <v>1</v>
      </c>
      <c r="M17" s="316">
        <v>168.4</v>
      </c>
      <c r="N17" s="98">
        <f t="shared" ref="N17:N19" si="6">K17*L17*M17</f>
        <v>522.04000000000008</v>
      </c>
      <c r="O17" s="122"/>
      <c r="P17" s="689" t="s">
        <v>265</v>
      </c>
      <c r="Q17" s="614">
        <v>2</v>
      </c>
      <c r="R17" s="751" t="s">
        <v>607</v>
      </c>
      <c r="S17" s="614">
        <v>9000</v>
      </c>
      <c r="T17" s="614">
        <v>10</v>
      </c>
      <c r="U17" s="625">
        <v>250</v>
      </c>
      <c r="V17" s="749">
        <f t="shared" ref="V17:V28" si="7">Q17*S17/T17*(10/U17)</f>
        <v>72</v>
      </c>
    </row>
    <row r="18" spans="2:22" ht="15" customHeight="1" x14ac:dyDescent="0.15">
      <c r="B18" s="1102"/>
      <c r="C18" s="528" t="s">
        <v>688</v>
      </c>
      <c r="D18" s="528">
        <v>6</v>
      </c>
      <c r="E18" s="529" t="s">
        <v>752</v>
      </c>
      <c r="F18" s="214">
        <v>138</v>
      </c>
      <c r="G18" s="98">
        <f>D18*F18</f>
        <v>828</v>
      </c>
      <c r="H18" s="109"/>
      <c r="I18" s="479"/>
      <c r="J18" s="214" t="s">
        <v>263</v>
      </c>
      <c r="K18" s="316">
        <v>2.5</v>
      </c>
      <c r="L18" s="316">
        <v>0.5</v>
      </c>
      <c r="M18" s="316">
        <v>168.4</v>
      </c>
      <c r="N18" s="98">
        <f t="shared" si="6"/>
        <v>210.5</v>
      </c>
      <c r="O18" s="122"/>
      <c r="P18" s="613" t="s">
        <v>268</v>
      </c>
      <c r="Q18" s="614">
        <v>1</v>
      </c>
      <c r="R18" s="628" t="s">
        <v>65</v>
      </c>
      <c r="S18" s="614">
        <v>30000</v>
      </c>
      <c r="T18" s="614">
        <v>7</v>
      </c>
      <c r="U18" s="625">
        <v>250</v>
      </c>
      <c r="V18" s="749">
        <f t="shared" si="7"/>
        <v>171.42857142857142</v>
      </c>
    </row>
    <row r="19" spans="2:22" ht="15" customHeight="1" x14ac:dyDescent="0.15">
      <c r="B19" s="1102"/>
      <c r="C19" s="528" t="s">
        <v>690</v>
      </c>
      <c r="D19" s="528">
        <v>1950</v>
      </c>
      <c r="E19" s="528" t="s">
        <v>691</v>
      </c>
      <c r="F19" s="214">
        <v>1.38</v>
      </c>
      <c r="G19" s="98">
        <f t="shared" ref="G19" si="8">D19*F19</f>
        <v>2691</v>
      </c>
      <c r="H19" s="109"/>
      <c r="I19" s="479"/>
      <c r="J19" s="214" t="s">
        <v>610</v>
      </c>
      <c r="K19" s="316">
        <v>4.2</v>
      </c>
      <c r="L19" s="316">
        <v>1</v>
      </c>
      <c r="M19" s="316">
        <v>168.4</v>
      </c>
      <c r="N19" s="98">
        <f t="shared" si="6"/>
        <v>707.28000000000009</v>
      </c>
      <c r="O19" s="122"/>
      <c r="P19" s="613" t="s">
        <v>266</v>
      </c>
      <c r="Q19" s="614">
        <v>2</v>
      </c>
      <c r="R19" s="628" t="s">
        <v>192</v>
      </c>
      <c r="S19" s="614">
        <v>3000</v>
      </c>
      <c r="T19" s="614">
        <v>3</v>
      </c>
      <c r="U19" s="625">
        <v>250</v>
      </c>
      <c r="V19" s="749">
        <f t="shared" si="7"/>
        <v>80</v>
      </c>
    </row>
    <row r="20" spans="2:22" ht="15" customHeight="1" thickBot="1" x14ac:dyDescent="0.2">
      <c r="B20" s="1170"/>
      <c r="C20" s="101" t="s">
        <v>95</v>
      </c>
      <c r="D20" s="102"/>
      <c r="E20" s="102"/>
      <c r="F20" s="102"/>
      <c r="G20" s="103">
        <f>SUM(G17:G19)</f>
        <v>3852</v>
      </c>
      <c r="H20" s="109"/>
      <c r="I20" s="481"/>
      <c r="J20" s="167" t="s">
        <v>753</v>
      </c>
      <c r="K20" s="114">
        <f>SUM(K16:K19)</f>
        <v>10.8</v>
      </c>
      <c r="L20" s="115">
        <f>SUM(L16:L19)</f>
        <v>3</v>
      </c>
      <c r="M20" s="116"/>
      <c r="N20" s="112">
        <f>SUM(N16:N19)</f>
        <v>1524.0200000000002</v>
      </c>
      <c r="O20" s="122"/>
      <c r="P20" s="613" t="s">
        <v>267</v>
      </c>
      <c r="Q20" s="614">
        <v>2</v>
      </c>
      <c r="R20" s="751" t="s">
        <v>65</v>
      </c>
      <c r="S20" s="614">
        <v>2000</v>
      </c>
      <c r="T20" s="614">
        <v>3</v>
      </c>
      <c r="U20" s="625">
        <v>250</v>
      </c>
      <c r="V20" s="749">
        <f t="shared" si="7"/>
        <v>53.333333333333329</v>
      </c>
    </row>
    <row r="21" spans="2:22" ht="15" customHeight="1" thickTop="1" x14ac:dyDescent="0.15">
      <c r="B21" s="1183" t="s">
        <v>106</v>
      </c>
      <c r="C21" s="214" t="s">
        <v>754</v>
      </c>
      <c r="D21" s="214"/>
      <c r="E21" s="373" t="s">
        <v>97</v>
      </c>
      <c r="F21" s="214"/>
      <c r="G21" s="98">
        <f>D21*F21</f>
        <v>0</v>
      </c>
      <c r="H21" s="109"/>
      <c r="I21" s="1183" t="s">
        <v>114</v>
      </c>
      <c r="J21" s="214"/>
      <c r="K21" s="316"/>
      <c r="L21" s="316"/>
      <c r="M21" s="316"/>
      <c r="N21" s="98">
        <f>K21*L21*M21</f>
        <v>0</v>
      </c>
      <c r="O21" s="122"/>
      <c r="P21" s="613" t="s">
        <v>269</v>
      </c>
      <c r="Q21" s="614">
        <v>2</v>
      </c>
      <c r="R21" s="628" t="s">
        <v>192</v>
      </c>
      <c r="S21" s="614">
        <v>1000</v>
      </c>
      <c r="T21" s="614">
        <v>3</v>
      </c>
      <c r="U21" s="625">
        <v>250</v>
      </c>
      <c r="V21" s="749">
        <f t="shared" si="7"/>
        <v>26.666666666666664</v>
      </c>
    </row>
    <row r="22" spans="2:22" ht="15" customHeight="1" x14ac:dyDescent="0.15">
      <c r="B22" s="1102"/>
      <c r="C22" s="214"/>
      <c r="D22" s="214"/>
      <c r="E22" s="373" t="s">
        <v>97</v>
      </c>
      <c r="F22" s="214"/>
      <c r="G22" s="98">
        <f>D22*F22</f>
        <v>0</v>
      </c>
      <c r="H22" s="109"/>
      <c r="I22" s="1102"/>
      <c r="J22" s="214"/>
      <c r="K22" s="316"/>
      <c r="L22" s="316"/>
      <c r="M22" s="316"/>
      <c r="N22" s="98">
        <f t="shared" ref="N22:N23" si="9">K22*L22*M22</f>
        <v>0</v>
      </c>
      <c r="O22" s="122"/>
      <c r="P22" s="613" t="s">
        <v>287</v>
      </c>
      <c r="Q22" s="614">
        <v>2</v>
      </c>
      <c r="R22" s="751" t="s">
        <v>192</v>
      </c>
      <c r="S22" s="614">
        <v>1250</v>
      </c>
      <c r="T22" s="614">
        <v>10</v>
      </c>
      <c r="U22" s="625">
        <v>250</v>
      </c>
      <c r="V22" s="749">
        <f t="shared" si="7"/>
        <v>10</v>
      </c>
    </row>
    <row r="23" spans="2:22" ht="15" customHeight="1" x14ac:dyDescent="0.15">
      <c r="B23" s="1102"/>
      <c r="C23" s="214"/>
      <c r="D23" s="214"/>
      <c r="E23" s="373" t="s">
        <v>97</v>
      </c>
      <c r="F23" s="214"/>
      <c r="G23" s="98">
        <f>D23*F23</f>
        <v>0</v>
      </c>
      <c r="H23" s="109"/>
      <c r="I23" s="1102"/>
      <c r="J23" s="214"/>
      <c r="K23" s="316"/>
      <c r="L23" s="316"/>
      <c r="M23" s="316"/>
      <c r="N23" s="98">
        <f t="shared" si="9"/>
        <v>0</v>
      </c>
      <c r="O23" s="122"/>
      <c r="P23" s="613" t="s">
        <v>288</v>
      </c>
      <c r="Q23" s="614">
        <v>4</v>
      </c>
      <c r="R23" s="751" t="s">
        <v>96</v>
      </c>
      <c r="S23" s="614">
        <v>7200</v>
      </c>
      <c r="T23" s="614">
        <v>10</v>
      </c>
      <c r="U23" s="625">
        <v>250</v>
      </c>
      <c r="V23" s="749">
        <f t="shared" si="7"/>
        <v>115.2</v>
      </c>
    </row>
    <row r="24" spans="2:22" ht="15" customHeight="1" thickBot="1" x14ac:dyDescent="0.2">
      <c r="B24" s="1186"/>
      <c r="C24" s="104" t="s">
        <v>98</v>
      </c>
      <c r="D24" s="105"/>
      <c r="E24" s="105"/>
      <c r="F24" s="111"/>
      <c r="G24" s="106">
        <f>SUM(G21:G23)</f>
        <v>0</v>
      </c>
      <c r="I24" s="1170"/>
      <c r="J24" s="167" t="s">
        <v>755</v>
      </c>
      <c r="K24" s="114">
        <f>SUM(K21:K23)</f>
        <v>0</v>
      </c>
      <c r="L24" s="115">
        <f>SUM(L21:L23)</f>
        <v>0</v>
      </c>
      <c r="M24" s="116"/>
      <c r="N24" s="112">
        <f>SUM(N21:N23)</f>
        <v>0</v>
      </c>
      <c r="O24" s="122"/>
      <c r="P24" s="613" t="s">
        <v>289</v>
      </c>
      <c r="Q24" s="614">
        <v>2</v>
      </c>
      <c r="R24" s="751" t="s">
        <v>96</v>
      </c>
      <c r="S24" s="614">
        <v>10000</v>
      </c>
      <c r="T24" s="614">
        <v>10</v>
      </c>
      <c r="U24" s="625">
        <v>250</v>
      </c>
      <c r="V24" s="749">
        <f t="shared" si="7"/>
        <v>80</v>
      </c>
    </row>
    <row r="25" spans="2:22" ht="15" customHeight="1" thickTop="1" x14ac:dyDescent="0.15">
      <c r="H25" s="110"/>
      <c r="I25" s="1183" t="s">
        <v>196</v>
      </c>
      <c r="J25" s="214"/>
      <c r="K25" s="316"/>
      <c r="L25" s="316"/>
      <c r="M25" s="316"/>
      <c r="N25" s="98">
        <f>K25*L25*M25</f>
        <v>0</v>
      </c>
      <c r="O25" s="122"/>
      <c r="P25" s="613" t="s">
        <v>290</v>
      </c>
      <c r="Q25" s="614">
        <v>1</v>
      </c>
      <c r="R25" s="751" t="s">
        <v>192</v>
      </c>
      <c r="S25" s="614">
        <v>2500</v>
      </c>
      <c r="T25" s="614">
        <v>10</v>
      </c>
      <c r="U25" s="625">
        <v>250</v>
      </c>
      <c r="V25" s="749">
        <f t="shared" si="7"/>
        <v>10</v>
      </c>
    </row>
    <row r="26" spans="2:22" ht="15" customHeight="1" thickBot="1" x14ac:dyDescent="0.2">
      <c r="B26" s="5" t="s">
        <v>756</v>
      </c>
      <c r="C26" s="5"/>
      <c r="D26" s="28"/>
      <c r="E26" s="5"/>
      <c r="F26" s="28"/>
      <c r="G26" s="29"/>
      <c r="H26" s="108"/>
      <c r="I26" s="1102"/>
      <c r="J26" s="214"/>
      <c r="K26" s="316"/>
      <c r="L26" s="316"/>
      <c r="M26" s="316"/>
      <c r="N26" s="98">
        <f t="shared" ref="N26:N27" si="10">K26*L26*M26</f>
        <v>0</v>
      </c>
      <c r="O26" s="122"/>
      <c r="P26" s="613" t="s">
        <v>291</v>
      </c>
      <c r="Q26" s="614">
        <v>1</v>
      </c>
      <c r="R26" s="751" t="s">
        <v>192</v>
      </c>
      <c r="S26" s="614">
        <v>3000</v>
      </c>
      <c r="T26" s="614">
        <v>10</v>
      </c>
      <c r="U26" s="625">
        <v>250</v>
      </c>
      <c r="V26" s="749">
        <f t="shared" si="7"/>
        <v>12</v>
      </c>
    </row>
    <row r="27" spans="2:22" ht="15" customHeight="1" x14ac:dyDescent="0.15">
      <c r="B27" s="548" t="s">
        <v>57</v>
      </c>
      <c r="C27" s="549" t="s">
        <v>87</v>
      </c>
      <c r="D27" s="549" t="s">
        <v>88</v>
      </c>
      <c r="E27" s="549" t="s">
        <v>89</v>
      </c>
      <c r="F27" s="549" t="s">
        <v>21</v>
      </c>
      <c r="G27" s="550" t="s">
        <v>90</v>
      </c>
      <c r="H27" s="109"/>
      <c r="I27" s="1102"/>
      <c r="J27" s="214"/>
      <c r="K27" s="316"/>
      <c r="L27" s="316"/>
      <c r="M27" s="316"/>
      <c r="N27" s="98">
        <f t="shared" si="10"/>
        <v>0</v>
      </c>
      <c r="O27" s="122"/>
      <c r="P27" s="613" t="s">
        <v>292</v>
      </c>
      <c r="Q27" s="614">
        <v>1</v>
      </c>
      <c r="R27" s="751" t="s">
        <v>192</v>
      </c>
      <c r="S27" s="614">
        <v>15000</v>
      </c>
      <c r="T27" s="614">
        <v>10</v>
      </c>
      <c r="U27" s="625">
        <v>250</v>
      </c>
      <c r="V27" s="749">
        <f t="shared" si="7"/>
        <v>60</v>
      </c>
    </row>
    <row r="28" spans="2:22" ht="15" customHeight="1" thickBot="1" x14ac:dyDescent="0.2">
      <c r="B28" s="478" t="s">
        <v>27</v>
      </c>
      <c r="C28" s="534" t="s">
        <v>428</v>
      </c>
      <c r="D28" s="535">
        <v>250</v>
      </c>
      <c r="E28" s="536" t="s">
        <v>711</v>
      </c>
      <c r="F28" s="214">
        <v>7.6319999999999997</v>
      </c>
      <c r="G28" s="97">
        <f t="shared" ref="G28:G37" si="11">D28*F28</f>
        <v>1908</v>
      </c>
      <c r="H28" s="109"/>
      <c r="I28" s="1170"/>
      <c r="J28" s="167" t="s">
        <v>757</v>
      </c>
      <c r="K28" s="114">
        <f>SUM(K25:K27)</f>
        <v>0</v>
      </c>
      <c r="L28" s="115">
        <f>SUM(L25:L27)</f>
        <v>0</v>
      </c>
      <c r="M28" s="116"/>
      <c r="N28" s="112">
        <f>SUM(N25:N27)</f>
        <v>0</v>
      </c>
      <c r="O28" s="122"/>
      <c r="P28" s="613" t="s">
        <v>618</v>
      </c>
      <c r="Q28" s="614">
        <v>1</v>
      </c>
      <c r="R28" s="751" t="s">
        <v>192</v>
      </c>
      <c r="S28" s="614">
        <v>90000</v>
      </c>
      <c r="T28" s="614">
        <v>10</v>
      </c>
      <c r="U28" s="625">
        <v>250</v>
      </c>
      <c r="V28" s="749">
        <f t="shared" si="7"/>
        <v>360</v>
      </c>
    </row>
    <row r="29" spans="2:22" ht="15" customHeight="1" thickTop="1" x14ac:dyDescent="0.15">
      <c r="B29" s="482"/>
      <c r="C29" s="528" t="s">
        <v>430</v>
      </c>
      <c r="D29" s="535">
        <v>170</v>
      </c>
      <c r="E29" s="536" t="s">
        <v>431</v>
      </c>
      <c r="F29" s="214">
        <v>11.56</v>
      </c>
      <c r="G29" s="98">
        <f t="shared" si="11"/>
        <v>1965.2</v>
      </c>
      <c r="H29" s="109"/>
      <c r="I29" s="1183" t="s">
        <v>110</v>
      </c>
      <c r="J29" s="214"/>
      <c r="K29" s="316"/>
      <c r="L29" s="316"/>
      <c r="M29" s="316"/>
      <c r="N29" s="98"/>
      <c r="O29" s="27"/>
      <c r="P29" s="166"/>
      <c r="Q29" s="95"/>
      <c r="R29" s="471"/>
      <c r="S29" s="95"/>
      <c r="T29" s="95"/>
      <c r="U29" s="213"/>
      <c r="V29" s="120"/>
    </row>
    <row r="30" spans="2:22" ht="15" customHeight="1" x14ac:dyDescent="0.15">
      <c r="B30" s="482"/>
      <c r="C30" s="528" t="s">
        <v>423</v>
      </c>
      <c r="D30" s="535">
        <v>833</v>
      </c>
      <c r="E30" s="536" t="s">
        <v>433</v>
      </c>
      <c r="F30" s="214">
        <v>1.43</v>
      </c>
      <c r="G30" s="98">
        <f t="shared" si="11"/>
        <v>1191.19</v>
      </c>
      <c r="H30" s="109"/>
      <c r="I30" s="1102"/>
      <c r="J30" s="214"/>
      <c r="K30" s="316"/>
      <c r="L30" s="316"/>
      <c r="M30" s="316"/>
      <c r="N30" s="98">
        <f t="shared" ref="N30:N31" si="12">K30*L30*M30</f>
        <v>0</v>
      </c>
      <c r="P30" s="166"/>
      <c r="Q30" s="95"/>
      <c r="R30" s="471"/>
      <c r="S30" s="95"/>
      <c r="T30" s="95"/>
      <c r="U30" s="213"/>
      <c r="V30" s="120"/>
    </row>
    <row r="31" spans="2:22" ht="15" customHeight="1" x14ac:dyDescent="0.15">
      <c r="B31" s="482"/>
      <c r="C31" s="528" t="s">
        <v>712</v>
      </c>
      <c r="D31" s="535">
        <v>1666</v>
      </c>
      <c r="E31" s="536" t="s">
        <v>435</v>
      </c>
      <c r="F31" s="214">
        <v>1.51</v>
      </c>
      <c r="G31" s="98">
        <f t="shared" si="11"/>
        <v>2515.66</v>
      </c>
      <c r="H31" s="109"/>
      <c r="I31" s="1102"/>
      <c r="J31" s="214"/>
      <c r="K31" s="316"/>
      <c r="L31" s="316"/>
      <c r="M31" s="316"/>
      <c r="N31" s="98">
        <f t="shared" si="12"/>
        <v>0</v>
      </c>
      <c r="P31" s="166"/>
      <c r="Q31" s="95"/>
      <c r="R31" s="471"/>
      <c r="S31" s="95"/>
      <c r="T31" s="95"/>
      <c r="U31" s="213"/>
      <c r="V31" s="120"/>
    </row>
    <row r="32" spans="2:22" ht="15" customHeight="1" thickBot="1" x14ac:dyDescent="0.2">
      <c r="B32" s="482"/>
      <c r="C32" s="528" t="s">
        <v>713</v>
      </c>
      <c r="D32" s="535">
        <v>833</v>
      </c>
      <c r="E32" s="536" t="s">
        <v>437</v>
      </c>
      <c r="F32" s="214">
        <v>1.71</v>
      </c>
      <c r="G32" s="98">
        <f t="shared" si="11"/>
        <v>1424.43</v>
      </c>
      <c r="H32" s="109"/>
      <c r="I32" s="1186"/>
      <c r="J32" s="168" t="s">
        <v>758</v>
      </c>
      <c r="K32" s="117">
        <f>SUM(K29:K31)</f>
        <v>0</v>
      </c>
      <c r="L32" s="379">
        <f>SUM(L29:L31)</f>
        <v>0</v>
      </c>
      <c r="M32" s="119"/>
      <c r="N32" s="380">
        <f>SUM(N29:N31)</f>
        <v>0</v>
      </c>
      <c r="P32" s="166"/>
      <c r="Q32" s="95"/>
      <c r="R32" s="471"/>
      <c r="S32" s="95"/>
      <c r="T32" s="95"/>
      <c r="U32" s="213"/>
      <c r="V32" s="120"/>
    </row>
    <row r="33" spans="2:22" ht="15" customHeight="1" x14ac:dyDescent="0.15">
      <c r="B33" s="482"/>
      <c r="C33" s="528" t="s">
        <v>438</v>
      </c>
      <c r="D33" s="535">
        <v>333</v>
      </c>
      <c r="E33" s="536" t="s">
        <v>439</v>
      </c>
      <c r="F33" s="214">
        <v>7.3780000000000001</v>
      </c>
      <c r="G33" s="98">
        <f t="shared" si="11"/>
        <v>2456.8740000000003</v>
      </c>
      <c r="H33" s="109"/>
      <c r="I33" s="93"/>
      <c r="J33" s="93"/>
      <c r="K33" s="93"/>
      <c r="L33" s="93"/>
      <c r="M33" s="93"/>
      <c r="N33" s="93"/>
      <c r="P33" s="166"/>
      <c r="Q33" s="95"/>
      <c r="R33" s="471"/>
      <c r="S33" s="95"/>
      <c r="T33" s="95"/>
      <c r="U33" s="213"/>
      <c r="V33" s="120"/>
    </row>
    <row r="34" spans="2:22" ht="15" customHeight="1" thickBot="1" x14ac:dyDescent="0.2">
      <c r="B34" s="482"/>
      <c r="C34" s="528"/>
      <c r="D34" s="535"/>
      <c r="E34" s="536"/>
      <c r="F34" s="214"/>
      <c r="G34" s="98"/>
      <c r="H34" s="109"/>
      <c r="I34" s="318" t="s">
        <v>154</v>
      </c>
      <c r="J34" s="318"/>
      <c r="K34" s="81"/>
      <c r="L34" s="81"/>
      <c r="M34" s="81"/>
      <c r="P34" s="484" t="s">
        <v>147</v>
      </c>
      <c r="Q34" s="174"/>
      <c r="R34" s="174"/>
      <c r="S34" s="174"/>
      <c r="T34" s="174"/>
      <c r="U34" s="121"/>
      <c r="V34" s="375">
        <f>SUM(V15:V33)</f>
        <v>1306.6285714285714</v>
      </c>
    </row>
    <row r="35" spans="2:22" ht="15" customHeight="1" x14ac:dyDescent="0.15">
      <c r="B35" s="482"/>
      <c r="C35" s="528"/>
      <c r="D35" s="535"/>
      <c r="E35" s="536"/>
      <c r="F35" s="214"/>
      <c r="G35" s="98"/>
      <c r="H35" s="109"/>
      <c r="I35" s="343" t="s">
        <v>142</v>
      </c>
      <c r="J35" s="505" t="s">
        <v>3</v>
      </c>
      <c r="K35" s="1181" t="s">
        <v>143</v>
      </c>
      <c r="L35" s="1182"/>
      <c r="M35" s="506" t="s">
        <v>191</v>
      </c>
      <c r="N35" s="507" t="s">
        <v>625</v>
      </c>
    </row>
    <row r="36" spans="2:22" ht="15" customHeight="1" thickBot="1" x14ac:dyDescent="0.2">
      <c r="B36" s="482"/>
      <c r="C36" s="214"/>
      <c r="D36" s="214"/>
      <c r="E36" s="373" t="s">
        <v>92</v>
      </c>
      <c r="F36" s="214"/>
      <c r="G36" s="98">
        <f t="shared" si="11"/>
        <v>0</v>
      </c>
      <c r="H36" s="109"/>
      <c r="I36" s="1196" t="s">
        <v>0</v>
      </c>
      <c r="J36" s="107" t="s">
        <v>140</v>
      </c>
      <c r="K36" s="1199">
        <v>2160000</v>
      </c>
      <c r="L36" s="1200"/>
      <c r="M36" s="752">
        <v>250</v>
      </c>
      <c r="N36" s="161">
        <f>+K36/M36*10*0.014</f>
        <v>1209.6000000000001</v>
      </c>
      <c r="P36" s="388" t="s">
        <v>148</v>
      </c>
      <c r="Q36" s="81"/>
      <c r="R36" s="81"/>
      <c r="S36" s="81"/>
      <c r="T36" s="81"/>
    </row>
    <row r="37" spans="2:22" ht="15" customHeight="1" x14ac:dyDescent="0.15">
      <c r="B37" s="482"/>
      <c r="C37" s="214"/>
      <c r="D37" s="214"/>
      <c r="E37" s="373" t="s">
        <v>92</v>
      </c>
      <c r="F37" s="214"/>
      <c r="G37" s="98">
        <f t="shared" si="11"/>
        <v>0</v>
      </c>
      <c r="H37" s="109"/>
      <c r="I37" s="1197"/>
      <c r="J37" s="107" t="s">
        <v>141</v>
      </c>
      <c r="K37" s="1201">
        <v>3024000</v>
      </c>
      <c r="L37" s="1202"/>
      <c r="M37" s="752">
        <v>250</v>
      </c>
      <c r="N37" s="161">
        <f>+K37/M37*10*0.014</f>
        <v>1693.44</v>
      </c>
      <c r="O37" s="118"/>
      <c r="P37" s="343" t="s">
        <v>137</v>
      </c>
      <c r="Q37" s="1187" t="s">
        <v>149</v>
      </c>
      <c r="R37" s="1187"/>
      <c r="S37" s="753" t="s">
        <v>152</v>
      </c>
      <c r="T37" s="753" t="s">
        <v>151</v>
      </c>
      <c r="U37" s="382" t="s">
        <v>191</v>
      </c>
      <c r="V37" s="344" t="s">
        <v>625</v>
      </c>
    </row>
    <row r="38" spans="2:22" ht="15" customHeight="1" thickBot="1" x14ac:dyDescent="0.2">
      <c r="B38" s="483"/>
      <c r="C38" s="99" t="s">
        <v>94</v>
      </c>
      <c r="D38" s="99"/>
      <c r="E38" s="99"/>
      <c r="F38" s="99"/>
      <c r="G38" s="100">
        <f>SUM(G28:G37)</f>
        <v>11461.353999999999</v>
      </c>
      <c r="H38" s="109"/>
      <c r="I38" s="1197"/>
      <c r="J38" s="107"/>
      <c r="K38" s="1188"/>
      <c r="L38" s="1188"/>
      <c r="M38" s="752"/>
      <c r="N38" s="161"/>
      <c r="O38" s="118"/>
      <c r="P38" s="1189" t="s">
        <v>150</v>
      </c>
      <c r="Q38" s="158" t="s">
        <v>1069</v>
      </c>
      <c r="R38" s="766" t="s">
        <v>1070</v>
      </c>
      <c r="S38" s="159"/>
      <c r="T38" s="171"/>
      <c r="U38" s="159">
        <v>10</v>
      </c>
      <c r="V38" s="161">
        <v>4263</v>
      </c>
    </row>
    <row r="39" spans="2:22" ht="15" customHeight="1" thickTop="1" x14ac:dyDescent="0.15">
      <c r="B39" s="480" t="s">
        <v>107</v>
      </c>
      <c r="C39" s="528" t="s">
        <v>440</v>
      </c>
      <c r="D39" s="535">
        <v>9</v>
      </c>
      <c r="E39" s="536" t="s">
        <v>441</v>
      </c>
      <c r="F39" s="214">
        <v>410.5</v>
      </c>
      <c r="G39" s="98">
        <f>D39*F39</f>
        <v>3694.5</v>
      </c>
      <c r="H39" s="109"/>
      <c r="I39" s="1197"/>
      <c r="J39" s="107"/>
      <c r="K39" s="1188"/>
      <c r="L39" s="1188"/>
      <c r="M39" s="752"/>
      <c r="N39" s="161"/>
      <c r="O39" s="118"/>
      <c r="P39" s="1190"/>
      <c r="Q39" s="158"/>
      <c r="R39" s="170"/>
      <c r="S39" s="159"/>
      <c r="T39" s="171"/>
      <c r="U39" s="159"/>
      <c r="V39" s="161"/>
    </row>
    <row r="40" spans="2:22" ht="15" customHeight="1" x14ac:dyDescent="0.15">
      <c r="B40" s="482"/>
      <c r="C40" s="537" t="s">
        <v>248</v>
      </c>
      <c r="D40" s="535">
        <v>500</v>
      </c>
      <c r="E40" s="536" t="s">
        <v>443</v>
      </c>
      <c r="F40" s="214">
        <v>4.4800000000000004</v>
      </c>
      <c r="G40" s="98">
        <f t="shared" ref="G40:G48" si="13">D40*F40</f>
        <v>2240</v>
      </c>
      <c r="H40" s="109"/>
      <c r="I40" s="1197"/>
      <c r="J40" s="107" t="s">
        <v>1052</v>
      </c>
      <c r="K40" s="1188" t="s">
        <v>1051</v>
      </c>
      <c r="L40" s="1188"/>
      <c r="M40" s="752"/>
      <c r="N40" s="161">
        <f>M40*380/10</f>
        <v>0</v>
      </c>
      <c r="O40" s="118"/>
      <c r="P40" s="1190"/>
      <c r="Q40" s="158"/>
      <c r="R40" s="170"/>
      <c r="S40" s="159"/>
      <c r="T40" s="171"/>
      <c r="U40" s="159"/>
      <c r="V40" s="161"/>
    </row>
    <row r="41" spans="2:22" ht="15" customHeight="1" x14ac:dyDescent="0.15">
      <c r="B41" s="482"/>
      <c r="C41" s="537" t="s">
        <v>444</v>
      </c>
      <c r="D41" s="535">
        <v>100</v>
      </c>
      <c r="E41" s="536" t="s">
        <v>445</v>
      </c>
      <c r="F41" s="214">
        <v>15.2</v>
      </c>
      <c r="G41" s="98">
        <f t="shared" si="13"/>
        <v>1520</v>
      </c>
      <c r="H41" s="109"/>
      <c r="I41" s="1197"/>
      <c r="J41" s="107" t="s">
        <v>138</v>
      </c>
      <c r="K41" s="1188"/>
      <c r="L41" s="1188"/>
      <c r="M41" s="752"/>
      <c r="N41" s="161"/>
      <c r="O41" s="118"/>
      <c r="P41" s="1190"/>
      <c r="Q41" s="158"/>
      <c r="R41" s="170"/>
      <c r="S41" s="159"/>
      <c r="T41" s="171"/>
      <c r="U41" s="159"/>
      <c r="V41" s="161"/>
    </row>
    <row r="42" spans="2:22" ht="15" customHeight="1" x14ac:dyDescent="0.15">
      <c r="B42" s="482"/>
      <c r="C42" s="537" t="s">
        <v>425</v>
      </c>
      <c r="D42" s="535">
        <v>167</v>
      </c>
      <c r="E42" s="536" t="s">
        <v>447</v>
      </c>
      <c r="F42" s="214">
        <v>13.14</v>
      </c>
      <c r="G42" s="98">
        <f t="shared" si="13"/>
        <v>2194.38</v>
      </c>
      <c r="H42" s="109"/>
      <c r="I42" s="1197"/>
      <c r="J42" s="107" t="s">
        <v>139</v>
      </c>
      <c r="K42" s="1188"/>
      <c r="L42" s="1188"/>
      <c r="M42" s="752"/>
      <c r="N42" s="161"/>
      <c r="O42" s="118"/>
      <c r="P42" s="1190"/>
      <c r="Q42" s="158"/>
      <c r="R42" s="170"/>
      <c r="S42" s="159"/>
      <c r="T42" s="171"/>
      <c r="U42" s="159"/>
      <c r="V42" s="161"/>
    </row>
    <row r="43" spans="2:22" ht="15" customHeight="1" thickBot="1" x14ac:dyDescent="0.2">
      <c r="B43" s="482"/>
      <c r="C43" s="537" t="s">
        <v>252</v>
      </c>
      <c r="D43" s="535">
        <v>250</v>
      </c>
      <c r="E43" s="536" t="s">
        <v>449</v>
      </c>
      <c r="F43" s="214">
        <v>4.9400000000000004</v>
      </c>
      <c r="G43" s="98">
        <f t="shared" si="13"/>
        <v>1235</v>
      </c>
      <c r="H43" s="109"/>
      <c r="I43" s="1198"/>
      <c r="J43" s="155" t="s">
        <v>95</v>
      </c>
      <c r="K43" s="1192"/>
      <c r="L43" s="1193"/>
      <c r="M43" s="156"/>
      <c r="N43" s="160">
        <f>SUM(N36:N42)</f>
        <v>2903.04</v>
      </c>
      <c r="O43" s="118"/>
      <c r="P43" s="1190"/>
      <c r="Q43" s="158"/>
      <c r="R43" s="170"/>
      <c r="S43" s="159"/>
      <c r="T43" s="171"/>
      <c r="U43" s="159"/>
      <c r="V43" s="161"/>
    </row>
    <row r="44" spans="2:22" ht="15" customHeight="1" thickTop="1" thickBot="1" x14ac:dyDescent="0.2">
      <c r="B44" s="482"/>
      <c r="C44" s="537" t="s">
        <v>251</v>
      </c>
      <c r="D44" s="535">
        <v>500</v>
      </c>
      <c r="E44" s="536" t="s">
        <v>451</v>
      </c>
      <c r="F44" s="214">
        <v>4.26</v>
      </c>
      <c r="G44" s="98">
        <f t="shared" si="13"/>
        <v>2130</v>
      </c>
      <c r="H44" s="109"/>
      <c r="I44" s="1203" t="s">
        <v>144</v>
      </c>
      <c r="J44" s="157" t="s">
        <v>629</v>
      </c>
      <c r="K44" s="1206">
        <v>8200</v>
      </c>
      <c r="L44" s="1206"/>
      <c r="M44" s="752">
        <v>250</v>
      </c>
      <c r="N44" s="750">
        <f>+K44/M44*10</f>
        <v>328</v>
      </c>
      <c r="O44" s="118"/>
      <c r="P44" s="1191"/>
      <c r="Q44" s="162" t="s">
        <v>153</v>
      </c>
      <c r="R44" s="163"/>
      <c r="S44" s="163"/>
      <c r="T44" s="163"/>
      <c r="U44" s="163"/>
      <c r="V44" s="164">
        <f>SUM(V38:V43)</f>
        <v>4263</v>
      </c>
    </row>
    <row r="45" spans="2:22" ht="15" customHeight="1" thickTop="1" x14ac:dyDescent="0.15">
      <c r="B45" s="482"/>
      <c r="C45" s="537" t="s">
        <v>714</v>
      </c>
      <c r="D45" s="535">
        <v>125</v>
      </c>
      <c r="E45" s="536" t="s">
        <v>453</v>
      </c>
      <c r="F45" s="214">
        <v>15.18</v>
      </c>
      <c r="G45" s="98">
        <f t="shared" si="13"/>
        <v>1897.5</v>
      </c>
      <c r="H45" s="109"/>
      <c r="I45" s="1204"/>
      <c r="J45" s="158"/>
      <c r="K45" s="1188"/>
      <c r="L45" s="1188"/>
      <c r="M45" s="752"/>
      <c r="N45" s="161"/>
      <c r="O45" s="118"/>
      <c r="P45" s="1219" t="s">
        <v>158</v>
      </c>
      <c r="Q45" s="1210" t="s">
        <v>159</v>
      </c>
      <c r="R45" s="172" t="s">
        <v>160</v>
      </c>
      <c r="S45" s="158">
        <v>35750</v>
      </c>
      <c r="T45" s="171">
        <v>1</v>
      </c>
      <c r="U45" s="625">
        <v>250</v>
      </c>
      <c r="V45" s="161">
        <f>+S45*T45/U45*10</f>
        <v>1430</v>
      </c>
    </row>
    <row r="46" spans="2:22" ht="15" customHeight="1" x14ac:dyDescent="0.15">
      <c r="B46" s="482"/>
      <c r="C46" s="537" t="s">
        <v>454</v>
      </c>
      <c r="D46" s="535">
        <v>167</v>
      </c>
      <c r="E46" s="536" t="s">
        <v>455</v>
      </c>
      <c r="F46" s="214">
        <v>19.2</v>
      </c>
      <c r="G46" s="98">
        <f t="shared" si="13"/>
        <v>3206.4</v>
      </c>
      <c r="H46" s="109"/>
      <c r="I46" s="1204"/>
      <c r="J46" s="107"/>
      <c r="K46" s="1188"/>
      <c r="L46" s="1188"/>
      <c r="M46" s="752"/>
      <c r="N46" s="161"/>
      <c r="O46" s="118"/>
      <c r="P46" s="1190"/>
      <c r="Q46" s="1211"/>
      <c r="R46" s="172"/>
      <c r="S46" s="158"/>
      <c r="T46" s="171"/>
      <c r="U46" s="158"/>
      <c r="V46" s="161"/>
    </row>
    <row r="47" spans="2:22" ht="15" customHeight="1" thickBot="1" x14ac:dyDescent="0.2">
      <c r="B47" s="482"/>
      <c r="C47" s="537" t="s">
        <v>456</v>
      </c>
      <c r="D47" s="537">
        <v>167</v>
      </c>
      <c r="E47" s="537" t="s">
        <v>457</v>
      </c>
      <c r="F47" s="214">
        <v>8.5399999999999991</v>
      </c>
      <c r="G47" s="98">
        <f t="shared" si="13"/>
        <v>1426.1799999999998</v>
      </c>
      <c r="H47" s="109"/>
      <c r="I47" s="1205"/>
      <c r="J47" s="155" t="s">
        <v>95</v>
      </c>
      <c r="K47" s="1192"/>
      <c r="L47" s="1193"/>
      <c r="M47" s="156"/>
      <c r="N47" s="160">
        <f>SUM(N44:N46)</f>
        <v>328</v>
      </c>
      <c r="O47" s="118"/>
      <c r="P47" s="1190"/>
      <c r="Q47" s="1211"/>
      <c r="R47" s="172" t="s">
        <v>157</v>
      </c>
      <c r="S47" s="158">
        <v>15600</v>
      </c>
      <c r="T47" s="171">
        <v>1</v>
      </c>
      <c r="U47" s="625">
        <v>250</v>
      </c>
      <c r="V47" s="161">
        <f t="shared" ref="V47" si="14">+S47*T47/U47*10</f>
        <v>624</v>
      </c>
    </row>
    <row r="48" spans="2:22" ht="15" customHeight="1" thickTop="1" x14ac:dyDescent="0.15">
      <c r="B48" s="482"/>
      <c r="C48" s="537" t="s">
        <v>715</v>
      </c>
      <c r="D48" s="537">
        <v>1000</v>
      </c>
      <c r="E48" s="537" t="s">
        <v>459</v>
      </c>
      <c r="F48" s="214">
        <v>2.94</v>
      </c>
      <c r="G48" s="98">
        <f t="shared" si="13"/>
        <v>2940</v>
      </c>
      <c r="H48" s="109"/>
      <c r="I48" s="1203" t="s">
        <v>145</v>
      </c>
      <c r="J48" s="157" t="s">
        <v>629</v>
      </c>
      <c r="K48" s="1206">
        <v>11500</v>
      </c>
      <c r="L48" s="1206"/>
      <c r="M48" s="752">
        <v>250</v>
      </c>
      <c r="N48" s="750">
        <f>+K48/M48*10</f>
        <v>460</v>
      </c>
      <c r="O48" s="118"/>
      <c r="P48" s="1190"/>
      <c r="Q48" s="1211"/>
      <c r="R48" s="172"/>
      <c r="S48" s="158"/>
      <c r="T48" s="171"/>
      <c r="U48" s="158"/>
      <c r="V48" s="161"/>
    </row>
    <row r="49" spans="2:22" ht="15" customHeight="1" thickBot="1" x14ac:dyDescent="0.2">
      <c r="B49" s="483"/>
      <c r="C49" s="101" t="s">
        <v>95</v>
      </c>
      <c r="D49" s="102"/>
      <c r="E49" s="102"/>
      <c r="F49" s="102"/>
      <c r="G49" s="103">
        <f>SUM(G39:G48)</f>
        <v>22483.960000000003</v>
      </c>
      <c r="H49" s="109"/>
      <c r="I49" s="1204"/>
      <c r="J49" s="158" t="s">
        <v>629</v>
      </c>
      <c r="K49" s="1188"/>
      <c r="L49" s="1188"/>
      <c r="M49" s="752"/>
      <c r="N49" s="161"/>
      <c r="O49" s="118"/>
      <c r="P49" s="1190"/>
      <c r="Q49" s="1212"/>
      <c r="R49" s="172"/>
      <c r="S49" s="158"/>
      <c r="T49" s="158"/>
      <c r="U49" s="107"/>
      <c r="V49" s="173"/>
    </row>
    <row r="50" spans="2:22" ht="15" customHeight="1" thickTop="1" thickBot="1" x14ac:dyDescent="0.2">
      <c r="B50" s="1183" t="s">
        <v>29</v>
      </c>
      <c r="C50" s="528" t="s">
        <v>460</v>
      </c>
      <c r="D50" s="535">
        <v>1000</v>
      </c>
      <c r="E50" s="536" t="s">
        <v>461</v>
      </c>
      <c r="F50" s="214">
        <v>2.35</v>
      </c>
      <c r="G50" s="98">
        <f t="shared" ref="G50:G52" si="15">D50*F50</f>
        <v>2350</v>
      </c>
      <c r="H50" s="109"/>
      <c r="I50" s="1204"/>
      <c r="J50" s="107"/>
      <c r="K50" s="1188"/>
      <c r="L50" s="1188"/>
      <c r="M50" s="752"/>
      <c r="N50" s="161"/>
      <c r="O50" s="118"/>
      <c r="P50" s="1190"/>
      <c r="Q50" s="162" t="s">
        <v>153</v>
      </c>
      <c r="R50" s="163"/>
      <c r="S50" s="163"/>
      <c r="T50" s="163"/>
      <c r="U50" s="163"/>
      <c r="V50" s="164">
        <f>SUM(V45:V49)</f>
        <v>2054</v>
      </c>
    </row>
    <row r="51" spans="2:22" ht="15" customHeight="1" thickTop="1" thickBot="1" x14ac:dyDescent="0.2">
      <c r="B51" s="1102"/>
      <c r="C51" s="528" t="s">
        <v>716</v>
      </c>
      <c r="D51" s="528">
        <v>500</v>
      </c>
      <c r="E51" s="528" t="s">
        <v>463</v>
      </c>
      <c r="F51" s="214">
        <v>3.786</v>
      </c>
      <c r="G51" s="98">
        <f t="shared" si="15"/>
        <v>1893</v>
      </c>
      <c r="H51" s="109"/>
      <c r="I51" s="1205"/>
      <c r="J51" s="155" t="s">
        <v>95</v>
      </c>
      <c r="K51" s="1192"/>
      <c r="L51" s="1193"/>
      <c r="M51" s="156"/>
      <c r="N51" s="160">
        <f>SUM(N48:N50)</f>
        <v>460</v>
      </c>
      <c r="O51" s="118"/>
      <c r="P51" s="1190"/>
      <c r="Q51" s="1210" t="s">
        <v>161</v>
      </c>
      <c r="R51" s="172" t="s">
        <v>160</v>
      </c>
      <c r="S51" s="158">
        <v>60000</v>
      </c>
      <c r="T51" s="171">
        <v>1</v>
      </c>
      <c r="U51" s="625">
        <v>250</v>
      </c>
      <c r="V51" s="161">
        <f>+S51*T51/U51*10</f>
        <v>2400</v>
      </c>
    </row>
    <row r="52" spans="2:22" ht="15" customHeight="1" thickTop="1" x14ac:dyDescent="0.15">
      <c r="B52" s="1102"/>
      <c r="C52" s="214"/>
      <c r="D52" s="214"/>
      <c r="E52" s="214"/>
      <c r="F52" s="214"/>
      <c r="G52" s="98">
        <f t="shared" si="15"/>
        <v>0</v>
      </c>
      <c r="H52" s="109"/>
      <c r="I52" s="1203" t="s">
        <v>146</v>
      </c>
      <c r="J52" s="752" t="s">
        <v>157</v>
      </c>
      <c r="K52" s="1206">
        <v>5000</v>
      </c>
      <c r="L52" s="1206"/>
      <c r="M52" s="752">
        <v>250</v>
      </c>
      <c r="N52" s="750">
        <f>+K52/M52*10</f>
        <v>200</v>
      </c>
      <c r="O52" s="118"/>
      <c r="P52" s="1190"/>
      <c r="Q52" s="1211"/>
      <c r="R52" s="172"/>
      <c r="S52" s="158"/>
      <c r="T52" s="171"/>
      <c r="U52" s="158"/>
      <c r="V52" s="161"/>
    </row>
    <row r="53" spans="2:22" ht="14.25" thickBot="1" x14ac:dyDescent="0.2">
      <c r="B53" s="1170"/>
      <c r="C53" s="101" t="s">
        <v>95</v>
      </c>
      <c r="D53" s="102"/>
      <c r="E53" s="102"/>
      <c r="F53" s="102"/>
      <c r="G53" s="103">
        <f>SUM(G50:G52)</f>
        <v>4243</v>
      </c>
      <c r="I53" s="1204"/>
      <c r="J53" s="158"/>
      <c r="K53" s="1194"/>
      <c r="L53" s="1195"/>
      <c r="M53" s="165"/>
      <c r="N53" s="161"/>
      <c r="O53" s="118"/>
      <c r="P53" s="1190"/>
      <c r="Q53" s="1211"/>
      <c r="R53" s="172" t="s">
        <v>157</v>
      </c>
      <c r="S53" s="158">
        <v>25000</v>
      </c>
      <c r="T53" s="171">
        <v>1</v>
      </c>
      <c r="U53" s="625">
        <v>250</v>
      </c>
      <c r="V53" s="161">
        <f>+S53*T53/U53*10</f>
        <v>1000</v>
      </c>
    </row>
    <row r="54" spans="2:22" ht="14.25" thickTop="1" x14ac:dyDescent="0.15">
      <c r="B54" s="1183" t="s">
        <v>108</v>
      </c>
      <c r="C54" s="528" t="s">
        <v>464</v>
      </c>
      <c r="D54" s="528">
        <v>1500</v>
      </c>
      <c r="E54" s="528" t="s">
        <v>717</v>
      </c>
      <c r="F54" s="214">
        <v>1.302</v>
      </c>
      <c r="G54" s="98">
        <f>D54*F54</f>
        <v>1953</v>
      </c>
      <c r="I54" s="1204"/>
      <c r="J54" s="158"/>
      <c r="K54" s="1194"/>
      <c r="L54" s="1195"/>
      <c r="M54" s="165"/>
      <c r="N54" s="161"/>
      <c r="O54" s="118"/>
      <c r="P54" s="1190"/>
      <c r="Q54" s="1211"/>
      <c r="R54" s="172"/>
      <c r="S54" s="158"/>
      <c r="T54" s="171"/>
      <c r="U54" s="158"/>
      <c r="V54" s="161"/>
    </row>
    <row r="55" spans="2:22" x14ac:dyDescent="0.15">
      <c r="B55" s="1102"/>
      <c r="C55" s="528" t="s">
        <v>466</v>
      </c>
      <c r="D55" s="528">
        <v>50</v>
      </c>
      <c r="E55" s="528" t="s">
        <v>467</v>
      </c>
      <c r="F55" s="214">
        <v>0.66</v>
      </c>
      <c r="G55" s="98">
        <f>D55*F55</f>
        <v>33</v>
      </c>
      <c r="I55" s="1204"/>
      <c r="J55" s="752" t="s">
        <v>157</v>
      </c>
      <c r="K55" s="1213"/>
      <c r="L55" s="1214"/>
      <c r="M55" s="165"/>
      <c r="N55" s="161"/>
      <c r="O55" s="118"/>
      <c r="P55" s="1190"/>
      <c r="Q55" s="1212"/>
      <c r="R55" s="172"/>
      <c r="S55" s="158"/>
      <c r="T55" s="158"/>
      <c r="U55" s="107"/>
      <c r="V55" s="173"/>
    </row>
    <row r="56" spans="2:22" x14ac:dyDescent="0.15">
      <c r="B56" s="1102"/>
      <c r="C56" s="528" t="s">
        <v>718</v>
      </c>
      <c r="D56" s="528">
        <v>167</v>
      </c>
      <c r="E56" s="528" t="s">
        <v>469</v>
      </c>
      <c r="F56" s="214">
        <v>35.9</v>
      </c>
      <c r="G56" s="98">
        <f>D56*F56</f>
        <v>5995.3</v>
      </c>
      <c r="I56" s="1204"/>
      <c r="J56" s="158"/>
      <c r="K56" s="1194"/>
      <c r="L56" s="1195"/>
      <c r="M56" s="165"/>
      <c r="N56" s="169"/>
      <c r="O56" s="118"/>
      <c r="P56" s="1220"/>
      <c r="Q56" s="176" t="s">
        <v>153</v>
      </c>
      <c r="R56" s="177"/>
      <c r="S56" s="177"/>
      <c r="T56" s="177"/>
      <c r="U56" s="177"/>
      <c r="V56" s="178">
        <f>SUM(V51:V55)</f>
        <v>3400</v>
      </c>
    </row>
    <row r="57" spans="2:22" ht="14.25" thickBot="1" x14ac:dyDescent="0.2">
      <c r="B57" s="1186"/>
      <c r="C57" s="104" t="s">
        <v>98</v>
      </c>
      <c r="D57" s="105"/>
      <c r="E57" s="105"/>
      <c r="F57" s="105"/>
      <c r="G57" s="106">
        <f>SUM(G54:G56)</f>
        <v>7981.3</v>
      </c>
      <c r="I57" s="1196"/>
      <c r="J57" s="383" t="s">
        <v>95</v>
      </c>
      <c r="K57" s="1215"/>
      <c r="L57" s="1216"/>
      <c r="M57" s="384"/>
      <c r="N57" s="385">
        <f>SUM(N52:N56)</f>
        <v>200</v>
      </c>
      <c r="O57" s="118"/>
      <c r="P57" s="1217" t="s">
        <v>147</v>
      </c>
      <c r="Q57" s="1218"/>
      <c r="R57" s="174"/>
      <c r="S57" s="174"/>
      <c r="T57" s="174"/>
      <c r="U57" s="174"/>
      <c r="V57" s="175">
        <f>SUM(V44,V50,V56)</f>
        <v>9717</v>
      </c>
    </row>
    <row r="58" spans="2:22" ht="14.25" thickBot="1" x14ac:dyDescent="0.2">
      <c r="I58" s="1207" t="s">
        <v>147</v>
      </c>
      <c r="J58" s="1185"/>
      <c r="K58" s="1208"/>
      <c r="L58" s="1209"/>
      <c r="M58" s="121"/>
      <c r="N58" s="175">
        <f>SUM(N43,N47,N51,N57)</f>
        <v>3891.04</v>
      </c>
      <c r="O58" s="118"/>
      <c r="V58" s="26"/>
    </row>
    <row r="59" spans="2:22" x14ac:dyDescent="0.15">
      <c r="O59" s="118"/>
    </row>
    <row r="60" spans="2:22" x14ac:dyDescent="0.15">
      <c r="I60" s="118"/>
      <c r="J60" s="118"/>
      <c r="K60" s="118"/>
      <c r="L60" s="118"/>
      <c r="M60" s="118"/>
      <c r="N60" s="118"/>
      <c r="O60" s="118"/>
    </row>
    <row r="61" spans="2:22" x14ac:dyDescent="0.15">
      <c r="I61" s="118"/>
      <c r="J61" s="118"/>
      <c r="K61" s="118"/>
      <c r="L61" s="118"/>
      <c r="M61" s="118"/>
      <c r="N61" s="118"/>
      <c r="O61" s="118"/>
    </row>
    <row r="62" spans="2:22" x14ac:dyDescent="0.15">
      <c r="I62" s="118"/>
      <c r="J62" s="118"/>
      <c r="K62" s="118"/>
      <c r="L62" s="118"/>
      <c r="M62" s="118"/>
      <c r="N62" s="118"/>
      <c r="O62" s="118"/>
    </row>
    <row r="63" spans="2:22" x14ac:dyDescent="0.15">
      <c r="I63" s="118"/>
      <c r="J63" s="118"/>
      <c r="K63" s="118"/>
      <c r="L63" s="118"/>
      <c r="M63" s="118"/>
      <c r="N63" s="118"/>
      <c r="O63" s="118"/>
    </row>
    <row r="64" spans="2:22" x14ac:dyDescent="0.15">
      <c r="I64" s="118"/>
      <c r="J64" s="118"/>
      <c r="K64" s="118"/>
      <c r="L64" s="118"/>
      <c r="M64" s="118"/>
      <c r="N64" s="118"/>
      <c r="O64" s="118"/>
    </row>
    <row r="65" spans="9:15" x14ac:dyDescent="0.15">
      <c r="I65" s="118"/>
      <c r="J65" s="118"/>
      <c r="K65" s="118"/>
      <c r="L65" s="118"/>
      <c r="M65" s="118"/>
      <c r="N65" s="118"/>
      <c r="O65" s="118"/>
    </row>
    <row r="66" spans="9:15" x14ac:dyDescent="0.15">
      <c r="I66" s="118"/>
      <c r="J66" s="118"/>
      <c r="K66" s="118"/>
      <c r="L66" s="118"/>
      <c r="M66" s="118"/>
      <c r="N66" s="118"/>
      <c r="O66" s="118"/>
    </row>
    <row r="67" spans="9:15" x14ac:dyDescent="0.15">
      <c r="I67" s="118"/>
      <c r="J67" s="118"/>
      <c r="K67" s="118"/>
      <c r="L67" s="118"/>
      <c r="M67" s="118"/>
      <c r="N67" s="118"/>
      <c r="O67" s="118"/>
    </row>
    <row r="68" spans="9:15" x14ac:dyDescent="0.15">
      <c r="I68" s="118"/>
      <c r="J68" s="118"/>
      <c r="K68" s="118"/>
      <c r="L68" s="118"/>
      <c r="M68" s="118"/>
      <c r="N68" s="118"/>
      <c r="O68" s="118"/>
    </row>
    <row r="69" spans="9:15" x14ac:dyDescent="0.15">
      <c r="I69" s="118"/>
      <c r="J69" s="118"/>
      <c r="K69" s="118"/>
      <c r="L69" s="118"/>
      <c r="M69" s="118"/>
      <c r="N69" s="118"/>
      <c r="O69" s="118"/>
    </row>
    <row r="70" spans="9:15" x14ac:dyDescent="0.15">
      <c r="I70" s="118"/>
      <c r="J70" s="118"/>
      <c r="K70" s="118"/>
      <c r="L70" s="118"/>
      <c r="M70" s="118"/>
      <c r="N70" s="118"/>
      <c r="O70" s="118"/>
    </row>
    <row r="71" spans="9:15" x14ac:dyDescent="0.15">
      <c r="I71" s="118"/>
      <c r="J71" s="118"/>
      <c r="K71" s="118"/>
      <c r="L71" s="118"/>
      <c r="M71" s="118"/>
      <c r="N71" s="118"/>
      <c r="O71" s="118"/>
    </row>
    <row r="72" spans="9:15" x14ac:dyDescent="0.15">
      <c r="I72" s="118"/>
      <c r="J72" s="118"/>
      <c r="K72" s="118"/>
      <c r="L72" s="118"/>
      <c r="M72" s="118"/>
      <c r="N72" s="118"/>
      <c r="O72" s="118"/>
    </row>
    <row r="73" spans="9:15" x14ac:dyDescent="0.15">
      <c r="I73" s="118"/>
      <c r="J73" s="118"/>
      <c r="K73" s="118"/>
      <c r="L73" s="118"/>
      <c r="M73" s="118"/>
      <c r="N73" s="118"/>
      <c r="O73" s="118"/>
    </row>
    <row r="74" spans="9:15" x14ac:dyDescent="0.15">
      <c r="I74" s="118"/>
      <c r="J74" s="118"/>
      <c r="K74" s="118"/>
      <c r="L74" s="118"/>
      <c r="M74" s="118"/>
      <c r="N74" s="118"/>
      <c r="O74" s="118"/>
    </row>
    <row r="75" spans="9:15" x14ac:dyDescent="0.15">
      <c r="I75" s="118"/>
      <c r="J75" s="118"/>
      <c r="K75" s="118"/>
      <c r="L75" s="118"/>
      <c r="M75" s="118"/>
      <c r="N75" s="118"/>
      <c r="O75" s="118"/>
    </row>
    <row r="76" spans="9:15" x14ac:dyDescent="0.15">
      <c r="I76" s="118"/>
      <c r="J76" s="118"/>
      <c r="K76" s="118"/>
      <c r="L76" s="118"/>
      <c r="M76" s="118"/>
      <c r="N76" s="118"/>
      <c r="O76" s="118"/>
    </row>
    <row r="77" spans="9:15" x14ac:dyDescent="0.15">
      <c r="I77" s="118"/>
      <c r="J77" s="118"/>
      <c r="K77" s="118"/>
      <c r="L77" s="118"/>
      <c r="M77" s="118"/>
      <c r="N77" s="118"/>
      <c r="O77" s="118"/>
    </row>
    <row r="78" spans="9:15" x14ac:dyDescent="0.15">
      <c r="I78" s="118"/>
      <c r="J78" s="118"/>
      <c r="K78" s="118"/>
      <c r="L78" s="118"/>
      <c r="M78" s="118"/>
      <c r="N78" s="118"/>
      <c r="O78" s="118"/>
    </row>
    <row r="79" spans="9:15" x14ac:dyDescent="0.15">
      <c r="I79" s="118"/>
      <c r="J79" s="118"/>
      <c r="K79" s="118"/>
      <c r="L79" s="118"/>
      <c r="M79" s="118"/>
      <c r="N79" s="118"/>
      <c r="O79" s="118"/>
    </row>
    <row r="80" spans="9:15" x14ac:dyDescent="0.15">
      <c r="I80" s="118"/>
      <c r="J80" s="118"/>
      <c r="K80" s="118"/>
      <c r="L80" s="118"/>
      <c r="M80" s="118"/>
      <c r="N80" s="118"/>
      <c r="O80" s="118"/>
    </row>
    <row r="81" spans="2:15" x14ac:dyDescent="0.15">
      <c r="I81" s="118"/>
      <c r="J81" s="118"/>
      <c r="K81" s="118"/>
      <c r="L81" s="118"/>
      <c r="M81" s="118"/>
      <c r="N81" s="118"/>
      <c r="O81" s="118"/>
    </row>
    <row r="82" spans="2:15" x14ac:dyDescent="0.15">
      <c r="I82" s="118"/>
      <c r="J82" s="118"/>
      <c r="K82" s="118"/>
      <c r="L82" s="118"/>
      <c r="M82" s="118"/>
      <c r="N82" s="118"/>
      <c r="O82" s="118"/>
    </row>
    <row r="83" spans="2:15" x14ac:dyDescent="0.15">
      <c r="B83" s="108"/>
      <c r="C83" s="109"/>
      <c r="D83" s="109"/>
      <c r="E83" s="109"/>
      <c r="F83" s="109"/>
      <c r="I83" s="118"/>
      <c r="J83" s="118"/>
      <c r="K83" s="118"/>
      <c r="L83" s="118"/>
      <c r="M83" s="118"/>
      <c r="N83" s="118"/>
      <c r="O83" s="118"/>
    </row>
    <row r="84" spans="2:15" x14ac:dyDescent="0.15">
      <c r="B84" s="108"/>
      <c r="C84" s="109"/>
      <c r="D84" s="109"/>
      <c r="E84" s="109"/>
      <c r="F84" s="109"/>
      <c r="I84" s="118"/>
      <c r="J84" s="118"/>
      <c r="K84" s="118"/>
      <c r="L84" s="118"/>
      <c r="M84" s="118"/>
      <c r="N84" s="118"/>
      <c r="O84" s="118"/>
    </row>
    <row r="85" spans="2:15" x14ac:dyDescent="0.15">
      <c r="I85" s="118"/>
      <c r="J85" s="118"/>
      <c r="K85" s="118"/>
      <c r="L85" s="118"/>
      <c r="M85" s="118"/>
      <c r="N85" s="118"/>
      <c r="O85" s="118"/>
    </row>
    <row r="86" spans="2:15" x14ac:dyDescent="0.15">
      <c r="I86" s="118"/>
      <c r="J86" s="118"/>
      <c r="K86" s="118"/>
      <c r="L86" s="118"/>
      <c r="M86" s="118"/>
      <c r="N86" s="118"/>
      <c r="O86" s="118"/>
    </row>
    <row r="87" spans="2:15" x14ac:dyDescent="0.15">
      <c r="I87" s="118"/>
      <c r="J87" s="118"/>
      <c r="K87" s="118"/>
      <c r="L87" s="118"/>
      <c r="M87" s="118"/>
      <c r="N87" s="118"/>
      <c r="O87" s="118"/>
    </row>
    <row r="88" spans="2:15" x14ac:dyDescent="0.15">
      <c r="I88" s="118"/>
      <c r="J88" s="118"/>
      <c r="K88" s="118"/>
      <c r="L88" s="118"/>
      <c r="M88" s="118"/>
      <c r="N88" s="118"/>
      <c r="O88" s="118"/>
    </row>
    <row r="89" spans="2:15" x14ac:dyDescent="0.15">
      <c r="I89" s="118"/>
      <c r="J89" s="118"/>
      <c r="K89" s="118"/>
      <c r="L89" s="118"/>
      <c r="M89" s="118"/>
      <c r="N89" s="118"/>
      <c r="O89" s="118"/>
    </row>
    <row r="90" spans="2:15" x14ac:dyDescent="0.15">
      <c r="I90" s="118"/>
      <c r="J90" s="118"/>
      <c r="K90" s="118"/>
      <c r="L90" s="118"/>
      <c r="M90" s="118"/>
      <c r="N90" s="118"/>
      <c r="O90" s="118"/>
    </row>
    <row r="91" spans="2:15" x14ac:dyDescent="0.15">
      <c r="I91" s="118"/>
      <c r="J91" s="118"/>
      <c r="K91" s="118"/>
      <c r="L91" s="118"/>
      <c r="M91" s="118"/>
      <c r="N91" s="118"/>
      <c r="O91" s="118"/>
    </row>
    <row r="92" spans="2:15" x14ac:dyDescent="0.15">
      <c r="I92" s="118"/>
      <c r="J92" s="118"/>
      <c r="K92" s="118"/>
      <c r="L92" s="118"/>
      <c r="M92" s="118"/>
      <c r="N92" s="118"/>
      <c r="O92" s="118"/>
    </row>
    <row r="93" spans="2:15" x14ac:dyDescent="0.15">
      <c r="I93" s="118"/>
      <c r="J93" s="118"/>
      <c r="K93" s="118"/>
      <c r="L93" s="118"/>
      <c r="M93" s="118"/>
      <c r="N93" s="118"/>
      <c r="O93" s="118"/>
    </row>
    <row r="94" spans="2:15" x14ac:dyDescent="0.15">
      <c r="I94" s="118"/>
      <c r="J94" s="118"/>
      <c r="K94" s="118"/>
      <c r="L94" s="118"/>
      <c r="M94" s="118"/>
      <c r="N94" s="118"/>
      <c r="O94" s="118"/>
    </row>
    <row r="95" spans="2:15" x14ac:dyDescent="0.15">
      <c r="I95" s="118"/>
      <c r="J95" s="118"/>
      <c r="K95" s="118"/>
      <c r="L95" s="118"/>
      <c r="M95" s="118"/>
      <c r="N95" s="118"/>
      <c r="O95" s="118"/>
    </row>
    <row r="96" spans="2:15" x14ac:dyDescent="0.15">
      <c r="I96" s="118"/>
      <c r="J96" s="118"/>
      <c r="K96" s="118"/>
      <c r="L96" s="118"/>
      <c r="M96" s="118"/>
      <c r="N96" s="118"/>
      <c r="O96" s="118"/>
    </row>
    <row r="97" spans="9:15" x14ac:dyDescent="0.15">
      <c r="I97" s="118"/>
      <c r="J97" s="118"/>
      <c r="K97" s="118"/>
      <c r="L97" s="118"/>
      <c r="M97" s="118"/>
      <c r="N97" s="118"/>
      <c r="O97" s="118"/>
    </row>
    <row r="98" spans="9:15" x14ac:dyDescent="0.15">
      <c r="I98" s="118"/>
      <c r="J98" s="118"/>
      <c r="K98" s="118"/>
      <c r="L98" s="118"/>
      <c r="M98" s="118"/>
      <c r="N98" s="118"/>
      <c r="O98" s="118"/>
    </row>
    <row r="99" spans="9:15" x14ac:dyDescent="0.15">
      <c r="I99" s="118"/>
      <c r="J99" s="118"/>
      <c r="K99" s="118"/>
      <c r="L99" s="118"/>
      <c r="M99" s="118"/>
      <c r="N99" s="118"/>
      <c r="O99" s="118"/>
    </row>
    <row r="100" spans="9:15" x14ac:dyDescent="0.15">
      <c r="I100" s="118"/>
      <c r="J100" s="118"/>
      <c r="K100" s="118"/>
      <c r="L100" s="118"/>
      <c r="M100" s="118"/>
      <c r="N100" s="118"/>
      <c r="O100" s="118"/>
    </row>
    <row r="101" spans="9:15" x14ac:dyDescent="0.15">
      <c r="I101" s="118"/>
      <c r="J101" s="118"/>
      <c r="K101" s="118"/>
      <c r="L101" s="118"/>
      <c r="M101" s="118"/>
      <c r="N101" s="118"/>
      <c r="O101" s="118"/>
    </row>
    <row r="102" spans="9:15" x14ac:dyDescent="0.15">
      <c r="I102" s="118"/>
      <c r="J102" s="118"/>
      <c r="K102" s="118"/>
      <c r="L102" s="118"/>
      <c r="M102" s="118"/>
      <c r="N102" s="118"/>
      <c r="O102" s="118"/>
    </row>
    <row r="103" spans="9:15" x14ac:dyDescent="0.15">
      <c r="I103" s="118"/>
      <c r="J103" s="118"/>
      <c r="K103" s="118"/>
      <c r="L103" s="118"/>
      <c r="M103" s="118"/>
      <c r="N103" s="118"/>
      <c r="O103" s="118"/>
    </row>
    <row r="104" spans="9:15" x14ac:dyDescent="0.15">
      <c r="I104" s="118"/>
      <c r="J104" s="118"/>
      <c r="K104" s="118"/>
      <c r="L104" s="118"/>
      <c r="M104" s="118"/>
      <c r="N104" s="118"/>
      <c r="O104" s="118"/>
    </row>
    <row r="105" spans="9:15" x14ac:dyDescent="0.15">
      <c r="I105" s="118"/>
      <c r="J105" s="118"/>
      <c r="K105" s="118"/>
      <c r="L105" s="118"/>
      <c r="M105" s="118"/>
      <c r="N105" s="118"/>
      <c r="O105" s="118"/>
    </row>
    <row r="106" spans="9:15" x14ac:dyDescent="0.15">
      <c r="I106" s="118"/>
      <c r="J106" s="118"/>
      <c r="K106" s="118"/>
      <c r="L106" s="118"/>
      <c r="M106" s="118"/>
      <c r="N106" s="118"/>
      <c r="O106" s="118"/>
    </row>
    <row r="107" spans="9:15" x14ac:dyDescent="0.15">
      <c r="I107" s="118"/>
      <c r="J107" s="118"/>
      <c r="K107" s="118"/>
      <c r="L107" s="118"/>
      <c r="M107" s="118"/>
      <c r="N107" s="118"/>
      <c r="O107" s="118"/>
    </row>
    <row r="108" spans="9:15" x14ac:dyDescent="0.15">
      <c r="I108" s="118"/>
      <c r="J108" s="118"/>
      <c r="K108" s="118"/>
      <c r="L108" s="118"/>
      <c r="M108" s="118"/>
      <c r="N108" s="118"/>
      <c r="O108" s="118"/>
    </row>
    <row r="109" spans="9:15" x14ac:dyDescent="0.15">
      <c r="I109" s="118"/>
      <c r="J109" s="118"/>
      <c r="K109" s="118"/>
      <c r="L109" s="118"/>
      <c r="M109" s="118"/>
      <c r="N109" s="118"/>
      <c r="O109" s="118"/>
    </row>
    <row r="110" spans="9:15" x14ac:dyDescent="0.15">
      <c r="I110" s="118"/>
      <c r="J110" s="118"/>
      <c r="K110" s="118"/>
      <c r="L110" s="118"/>
      <c r="M110" s="118"/>
      <c r="N110" s="118"/>
      <c r="O110" s="118"/>
    </row>
    <row r="111" spans="9:15" x14ac:dyDescent="0.15">
      <c r="I111" s="118"/>
      <c r="J111" s="118"/>
      <c r="K111" s="118"/>
      <c r="L111" s="118"/>
      <c r="M111" s="118"/>
      <c r="N111" s="118"/>
      <c r="O111" s="118"/>
    </row>
    <row r="112" spans="9:15" x14ac:dyDescent="0.15">
      <c r="I112" s="118"/>
      <c r="J112" s="118"/>
      <c r="K112" s="118"/>
      <c r="L112" s="118"/>
      <c r="M112" s="118"/>
      <c r="N112" s="118"/>
      <c r="O112" s="118"/>
    </row>
    <row r="113" spans="9:15" x14ac:dyDescent="0.15">
      <c r="I113" s="118"/>
      <c r="J113" s="118"/>
      <c r="K113" s="118"/>
      <c r="L113" s="118"/>
      <c r="M113" s="118"/>
      <c r="N113" s="118"/>
      <c r="O113" s="118"/>
    </row>
    <row r="114" spans="9:15" x14ac:dyDescent="0.15">
      <c r="I114" s="118"/>
      <c r="J114" s="118"/>
      <c r="K114" s="118"/>
      <c r="L114" s="118"/>
      <c r="M114" s="118"/>
      <c r="N114" s="118"/>
      <c r="O114" s="118"/>
    </row>
    <row r="115" spans="9:15" x14ac:dyDescent="0.15">
      <c r="I115" s="118"/>
      <c r="J115" s="118"/>
      <c r="K115" s="118"/>
      <c r="L115" s="118"/>
      <c r="M115" s="118"/>
      <c r="N115" s="118"/>
      <c r="O115" s="118"/>
    </row>
    <row r="116" spans="9:15" x14ac:dyDescent="0.15">
      <c r="I116" s="118"/>
      <c r="J116" s="118"/>
      <c r="K116" s="118"/>
      <c r="L116" s="118"/>
      <c r="M116" s="118"/>
      <c r="N116" s="118"/>
      <c r="O116" s="118"/>
    </row>
    <row r="117" spans="9:15" x14ac:dyDescent="0.15">
      <c r="I117" s="118"/>
      <c r="J117" s="118"/>
      <c r="K117" s="118"/>
      <c r="L117" s="118"/>
      <c r="M117" s="118"/>
      <c r="N117" s="118"/>
      <c r="O117" s="118"/>
    </row>
    <row r="118" spans="9:15" x14ac:dyDescent="0.15">
      <c r="I118" s="118"/>
      <c r="J118" s="118"/>
      <c r="K118" s="118"/>
      <c r="L118" s="118"/>
      <c r="M118" s="118"/>
      <c r="N118" s="118"/>
      <c r="O118" s="118"/>
    </row>
    <row r="119" spans="9:15" x14ac:dyDescent="0.15">
      <c r="I119" s="118"/>
      <c r="J119" s="118"/>
      <c r="K119" s="118"/>
      <c r="L119" s="118"/>
      <c r="M119" s="118"/>
      <c r="N119" s="118"/>
      <c r="O119" s="118"/>
    </row>
    <row r="120" spans="9:15" x14ac:dyDescent="0.15">
      <c r="I120" s="118"/>
      <c r="J120" s="118"/>
      <c r="K120" s="118"/>
      <c r="L120" s="118"/>
      <c r="M120" s="118"/>
      <c r="N120" s="118"/>
      <c r="O120" s="118"/>
    </row>
    <row r="121" spans="9:15" x14ac:dyDescent="0.15">
      <c r="I121" s="118"/>
      <c r="J121" s="118"/>
      <c r="K121" s="118"/>
      <c r="L121" s="118"/>
      <c r="M121" s="118"/>
      <c r="N121" s="118"/>
      <c r="O121" s="118"/>
    </row>
    <row r="122" spans="9:15" x14ac:dyDescent="0.15">
      <c r="I122" s="118"/>
      <c r="J122" s="118"/>
      <c r="K122" s="118"/>
      <c r="L122" s="118"/>
      <c r="M122" s="118"/>
      <c r="N122" s="118"/>
      <c r="O122" s="118"/>
    </row>
    <row r="123" spans="9:15" x14ac:dyDescent="0.15">
      <c r="I123" s="118"/>
      <c r="J123" s="118"/>
      <c r="K123" s="118"/>
      <c r="L123" s="118"/>
      <c r="M123" s="118"/>
      <c r="N123" s="118"/>
      <c r="O123" s="118"/>
    </row>
    <row r="124" spans="9:15" x14ac:dyDescent="0.15">
      <c r="I124" s="118"/>
      <c r="J124" s="118"/>
      <c r="K124" s="118"/>
      <c r="L124" s="118"/>
      <c r="M124" s="118"/>
      <c r="N124" s="118"/>
      <c r="O124" s="118"/>
    </row>
    <row r="125" spans="9:15" x14ac:dyDescent="0.15">
      <c r="I125" s="118"/>
      <c r="J125" s="118"/>
      <c r="K125" s="118"/>
      <c r="L125" s="118"/>
      <c r="M125" s="118"/>
      <c r="N125" s="118"/>
      <c r="O125" s="118"/>
    </row>
    <row r="126" spans="9:15" x14ac:dyDescent="0.15">
      <c r="I126" s="118"/>
      <c r="J126" s="118"/>
      <c r="K126" s="118"/>
      <c r="L126" s="118"/>
      <c r="M126" s="118"/>
      <c r="N126" s="118"/>
      <c r="O126" s="118"/>
    </row>
    <row r="127" spans="9:15" x14ac:dyDescent="0.15">
      <c r="I127" s="118"/>
      <c r="J127" s="118"/>
      <c r="K127" s="118"/>
      <c r="L127" s="118"/>
      <c r="M127" s="118"/>
      <c r="N127" s="118"/>
      <c r="O127" s="118"/>
    </row>
    <row r="128" spans="9:15" x14ac:dyDescent="0.15">
      <c r="I128" s="118"/>
      <c r="J128" s="118"/>
      <c r="K128" s="118"/>
      <c r="L128" s="118"/>
      <c r="M128" s="118"/>
      <c r="N128" s="118"/>
      <c r="O128" s="118"/>
    </row>
    <row r="129" spans="9:15" x14ac:dyDescent="0.15">
      <c r="I129" s="118"/>
      <c r="J129" s="118"/>
      <c r="K129" s="118"/>
      <c r="L129" s="118"/>
      <c r="M129" s="118"/>
      <c r="N129" s="118"/>
      <c r="O129" s="118"/>
    </row>
    <row r="130" spans="9:15" x14ac:dyDescent="0.15">
      <c r="I130" s="118"/>
      <c r="J130" s="118"/>
      <c r="K130" s="118"/>
      <c r="L130" s="118"/>
      <c r="M130" s="118"/>
      <c r="N130" s="118"/>
      <c r="O130" s="118"/>
    </row>
    <row r="131" spans="9:15" x14ac:dyDescent="0.15">
      <c r="I131" s="118"/>
      <c r="J131" s="118"/>
      <c r="K131" s="118"/>
      <c r="L131" s="118"/>
      <c r="M131" s="118"/>
      <c r="N131" s="118"/>
      <c r="O131" s="118"/>
    </row>
    <row r="132" spans="9:15" x14ac:dyDescent="0.15">
      <c r="I132" s="118"/>
      <c r="J132" s="118"/>
      <c r="K132" s="118"/>
      <c r="L132" s="118"/>
      <c r="M132" s="118"/>
      <c r="N132" s="118"/>
      <c r="O132" s="118"/>
    </row>
    <row r="133" spans="9:15" x14ac:dyDescent="0.15">
      <c r="I133" s="118"/>
      <c r="J133" s="118"/>
      <c r="K133" s="118"/>
      <c r="L133" s="118"/>
      <c r="M133" s="118"/>
      <c r="N133" s="118"/>
      <c r="O133" s="118"/>
    </row>
    <row r="134" spans="9:15" x14ac:dyDescent="0.15">
      <c r="I134" s="118"/>
      <c r="J134" s="118"/>
      <c r="K134" s="118"/>
      <c r="L134" s="118"/>
      <c r="M134" s="118"/>
      <c r="N134" s="118"/>
      <c r="O134" s="118"/>
    </row>
    <row r="135" spans="9:15" x14ac:dyDescent="0.15">
      <c r="I135" s="118"/>
      <c r="J135" s="118"/>
      <c r="K135" s="118"/>
      <c r="L135" s="118"/>
      <c r="M135" s="118"/>
      <c r="N135" s="118"/>
      <c r="O135" s="118"/>
    </row>
    <row r="136" spans="9:15" x14ac:dyDescent="0.15">
      <c r="I136" s="118"/>
      <c r="J136" s="118"/>
      <c r="K136" s="118"/>
      <c r="L136" s="118"/>
      <c r="M136" s="118"/>
      <c r="N136" s="118"/>
      <c r="O136" s="118"/>
    </row>
    <row r="137" spans="9:15" x14ac:dyDescent="0.15">
      <c r="I137" s="118"/>
      <c r="J137" s="118"/>
      <c r="K137" s="118"/>
      <c r="L137" s="118"/>
      <c r="M137" s="118"/>
      <c r="N137" s="118"/>
      <c r="O137" s="118"/>
    </row>
    <row r="138" spans="9:15" x14ac:dyDescent="0.15">
      <c r="I138" s="118"/>
      <c r="J138" s="118"/>
      <c r="K138" s="118"/>
      <c r="L138" s="118"/>
      <c r="M138" s="118"/>
      <c r="N138" s="118"/>
      <c r="O138" s="118"/>
    </row>
    <row r="139" spans="9:15" x14ac:dyDescent="0.15">
      <c r="I139" s="118"/>
      <c r="J139" s="118"/>
      <c r="K139" s="118"/>
      <c r="L139" s="118"/>
      <c r="M139" s="118"/>
      <c r="N139" s="118"/>
    </row>
    <row r="140" spans="9:15" x14ac:dyDescent="0.15">
      <c r="I140" s="118"/>
      <c r="J140" s="118"/>
      <c r="K140" s="118"/>
      <c r="L140" s="118"/>
      <c r="M140" s="118"/>
      <c r="N140" s="118"/>
    </row>
    <row r="141" spans="9:15" x14ac:dyDescent="0.15">
      <c r="I141" s="118"/>
      <c r="J141" s="118"/>
      <c r="K141" s="118"/>
      <c r="L141" s="118"/>
      <c r="M141" s="118"/>
      <c r="N141" s="118"/>
    </row>
    <row r="142" spans="9:15" x14ac:dyDescent="0.15">
      <c r="I142" s="118"/>
      <c r="J142" s="118"/>
      <c r="K142" s="118"/>
      <c r="L142" s="118"/>
      <c r="M142" s="118"/>
      <c r="N142" s="118"/>
    </row>
    <row r="143" spans="9:15" x14ac:dyDescent="0.15">
      <c r="I143" s="118"/>
      <c r="J143" s="118"/>
      <c r="K143" s="118"/>
      <c r="L143" s="118"/>
      <c r="M143" s="118"/>
      <c r="N143" s="118"/>
    </row>
    <row r="144" spans="9:15" x14ac:dyDescent="0.15">
      <c r="I144" s="118"/>
      <c r="J144" s="118"/>
      <c r="K144" s="118"/>
      <c r="L144" s="118"/>
      <c r="M144" s="118"/>
      <c r="N144" s="118"/>
    </row>
    <row r="145" spans="9:14" x14ac:dyDescent="0.15">
      <c r="I145" s="118"/>
      <c r="J145" s="118"/>
      <c r="K145" s="118"/>
      <c r="L145" s="118"/>
      <c r="M145" s="118"/>
      <c r="N145" s="118"/>
    </row>
    <row r="146" spans="9:14" x14ac:dyDescent="0.15">
      <c r="I146" s="118"/>
      <c r="J146" s="118"/>
      <c r="K146" s="118"/>
      <c r="L146" s="118"/>
      <c r="M146" s="118"/>
      <c r="N146" s="118"/>
    </row>
    <row r="147" spans="9:14" x14ac:dyDescent="0.15">
      <c r="I147" s="118"/>
      <c r="J147" s="118"/>
      <c r="K147" s="118"/>
      <c r="L147" s="118"/>
      <c r="M147" s="118"/>
      <c r="N147" s="118"/>
    </row>
    <row r="148" spans="9:14" x14ac:dyDescent="0.15">
      <c r="I148" s="118"/>
      <c r="J148" s="118"/>
      <c r="K148" s="118"/>
      <c r="L148" s="118"/>
      <c r="M148" s="118"/>
      <c r="N148" s="118"/>
    </row>
    <row r="149" spans="9:14" x14ac:dyDescent="0.15">
      <c r="I149" s="118"/>
      <c r="J149" s="118"/>
      <c r="K149" s="118"/>
      <c r="L149" s="118"/>
      <c r="M149" s="118"/>
      <c r="N149" s="118"/>
    </row>
    <row r="150" spans="9:14" x14ac:dyDescent="0.15">
      <c r="I150" s="118"/>
      <c r="J150" s="118"/>
      <c r="K150" s="118"/>
      <c r="L150" s="118"/>
      <c r="M150" s="118"/>
      <c r="N150" s="118"/>
    </row>
    <row r="151" spans="9:14" x14ac:dyDescent="0.15">
      <c r="I151" s="118"/>
      <c r="J151" s="118"/>
      <c r="K151" s="118"/>
      <c r="L151" s="118"/>
      <c r="M151" s="118"/>
      <c r="N151" s="118"/>
    </row>
    <row r="152" spans="9:14" x14ac:dyDescent="0.15">
      <c r="I152" s="118"/>
      <c r="J152" s="118"/>
      <c r="K152" s="118"/>
      <c r="L152" s="118"/>
      <c r="M152" s="118"/>
      <c r="N152" s="118"/>
    </row>
    <row r="153" spans="9:14" x14ac:dyDescent="0.15">
      <c r="I153" s="118"/>
      <c r="J153" s="118"/>
      <c r="K153" s="118"/>
      <c r="L153" s="118"/>
      <c r="M153" s="118"/>
      <c r="N153" s="118"/>
    </row>
    <row r="154" spans="9:14" x14ac:dyDescent="0.15">
      <c r="I154" s="118"/>
      <c r="J154" s="118"/>
      <c r="K154" s="118"/>
      <c r="L154" s="118"/>
      <c r="M154" s="118"/>
      <c r="N154" s="118"/>
    </row>
    <row r="155" spans="9:14" x14ac:dyDescent="0.15">
      <c r="I155" s="118"/>
      <c r="J155" s="118"/>
      <c r="K155" s="118"/>
      <c r="L155" s="118"/>
      <c r="M155" s="118"/>
      <c r="N155" s="118"/>
    </row>
    <row r="156" spans="9:14" x14ac:dyDescent="0.15">
      <c r="J156" s="118"/>
      <c r="K156" s="118"/>
      <c r="L156" s="118"/>
      <c r="M156" s="118"/>
      <c r="N156" s="118"/>
    </row>
    <row r="157" spans="9:14" x14ac:dyDescent="0.15">
      <c r="J157" s="118"/>
      <c r="K157" s="118"/>
      <c r="L157" s="118"/>
      <c r="M157" s="118"/>
      <c r="N157" s="118"/>
    </row>
    <row r="172" spans="15:15" x14ac:dyDescent="0.15">
      <c r="O172" s="118"/>
    </row>
    <row r="173" spans="15:15" x14ac:dyDescent="0.15">
      <c r="O173" s="118"/>
    </row>
    <row r="174" spans="15:15" x14ac:dyDescent="0.15">
      <c r="O174" s="118"/>
    </row>
    <row r="175" spans="15:15" x14ac:dyDescent="0.15">
      <c r="O175" s="118"/>
    </row>
    <row r="176" spans="15:15" x14ac:dyDescent="0.15">
      <c r="O176" s="118"/>
    </row>
    <row r="177" spans="15:15" x14ac:dyDescent="0.15">
      <c r="O177" s="118"/>
    </row>
    <row r="178" spans="15:15" x14ac:dyDescent="0.15">
      <c r="O178" s="118"/>
    </row>
    <row r="179" spans="15:15" x14ac:dyDescent="0.15">
      <c r="O179" s="118"/>
    </row>
    <row r="180" spans="15:15" x14ac:dyDescent="0.15">
      <c r="O180" s="118"/>
    </row>
    <row r="181" spans="15:15" x14ac:dyDescent="0.15">
      <c r="O181" s="118"/>
    </row>
    <row r="182" spans="15:15" x14ac:dyDescent="0.15">
      <c r="O182" s="118"/>
    </row>
    <row r="183" spans="15:15" x14ac:dyDescent="0.15">
      <c r="O183" s="118"/>
    </row>
    <row r="184" spans="15:15" x14ac:dyDescent="0.15">
      <c r="O184" s="118"/>
    </row>
    <row r="185" spans="15:15" x14ac:dyDescent="0.15">
      <c r="O185" s="118"/>
    </row>
    <row r="186" spans="15:15" x14ac:dyDescent="0.15">
      <c r="O186" s="118"/>
    </row>
    <row r="187" spans="15:15" x14ac:dyDescent="0.15">
      <c r="O187" s="118"/>
    </row>
    <row r="188" spans="15:15" x14ac:dyDescent="0.15">
      <c r="O188" s="118"/>
    </row>
    <row r="189" spans="15:15" x14ac:dyDescent="0.15">
      <c r="O189" s="118"/>
    </row>
    <row r="190" spans="15:15" x14ac:dyDescent="0.15">
      <c r="O190" s="118"/>
    </row>
    <row r="191" spans="15:15" x14ac:dyDescent="0.15">
      <c r="O191" s="118"/>
    </row>
  </sheetData>
  <mergeCells count="57">
    <mergeCell ref="B5:B7"/>
    <mergeCell ref="T5:U5"/>
    <mergeCell ref="T6:U6"/>
    <mergeCell ref="T7:U7"/>
    <mergeCell ref="I4:I5"/>
    <mergeCell ref="J4:J5"/>
    <mergeCell ref="M4:M5"/>
    <mergeCell ref="N4:N5"/>
    <mergeCell ref="T4:U4"/>
    <mergeCell ref="K35:L35"/>
    <mergeCell ref="B8:B11"/>
    <mergeCell ref="T8:U8"/>
    <mergeCell ref="T9:U9"/>
    <mergeCell ref="T10:U10"/>
    <mergeCell ref="T11:U11"/>
    <mergeCell ref="B12:B16"/>
    <mergeCell ref="B17:B20"/>
    <mergeCell ref="B21:B24"/>
    <mergeCell ref="I21:I24"/>
    <mergeCell ref="I25:I28"/>
    <mergeCell ref="I29:I32"/>
    <mergeCell ref="Q37:R37"/>
    <mergeCell ref="K38:L38"/>
    <mergeCell ref="P38:P44"/>
    <mergeCell ref="K39:L39"/>
    <mergeCell ref="K40:L40"/>
    <mergeCell ref="K41:L41"/>
    <mergeCell ref="K42:L42"/>
    <mergeCell ref="K43:L43"/>
    <mergeCell ref="B54:B57"/>
    <mergeCell ref="K54:L54"/>
    <mergeCell ref="I36:I43"/>
    <mergeCell ref="K36:L36"/>
    <mergeCell ref="K37:L37"/>
    <mergeCell ref="K49:L49"/>
    <mergeCell ref="B50:B53"/>
    <mergeCell ref="K50:L50"/>
    <mergeCell ref="K51:L51"/>
    <mergeCell ref="I44:I47"/>
    <mergeCell ref="K44:L44"/>
    <mergeCell ref="K45:L45"/>
    <mergeCell ref="K46:L46"/>
    <mergeCell ref="K47:L47"/>
    <mergeCell ref="I48:I51"/>
    <mergeCell ref="K48:L48"/>
    <mergeCell ref="I58:J58"/>
    <mergeCell ref="K58:L58"/>
    <mergeCell ref="Q45:Q49"/>
    <mergeCell ref="K55:L55"/>
    <mergeCell ref="K56:L56"/>
    <mergeCell ref="K57:L57"/>
    <mergeCell ref="P57:Q57"/>
    <mergeCell ref="Q51:Q55"/>
    <mergeCell ref="I52:I57"/>
    <mergeCell ref="K52:L52"/>
    <mergeCell ref="K53:L53"/>
    <mergeCell ref="P45:P56"/>
  </mergeCells>
  <phoneticPr fontId="4"/>
  <pageMargins left="0.78740157480314965" right="0.78740157480314965" top="0.78740157480314965" bottom="0.78740157480314965" header="0.39370078740157483" footer="0.39370078740157483"/>
  <pageSetup paperSize="9" scale="60" orientation="landscape"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
  <sheetViews>
    <sheetView view="pageBreakPreview" zoomScale="80" zoomScaleNormal="75" zoomScaleSheetLayoutView="80" workbookViewId="0">
      <selection activeCell="E4" sqref="E4"/>
    </sheetView>
  </sheetViews>
  <sheetFormatPr defaultRowHeight="13.5" x14ac:dyDescent="0.15"/>
  <cols>
    <col min="1" max="1" width="1.625" style="52" customWidth="1"/>
    <col min="2" max="2" width="7.625" style="52" customWidth="1"/>
    <col min="3" max="3" width="25.625" style="52" customWidth="1"/>
    <col min="4" max="14" width="15.625" style="52" customWidth="1"/>
    <col min="15" max="16384" width="9" style="52"/>
  </cols>
  <sheetData>
    <row r="1" spans="2:14" ht="9.9499999999999993" customHeight="1" x14ac:dyDescent="0.15">
      <c r="B1" s="51"/>
      <c r="C1" s="51"/>
      <c r="D1" s="51"/>
      <c r="E1" s="51"/>
      <c r="F1" s="51"/>
      <c r="G1" s="51"/>
      <c r="H1" s="51"/>
      <c r="I1" s="51"/>
      <c r="J1" s="51"/>
      <c r="K1" s="51"/>
      <c r="L1" s="51"/>
      <c r="M1" s="51"/>
    </row>
    <row r="2" spans="2:14" ht="24.95" customHeight="1" thickBot="1" x14ac:dyDescent="0.2">
      <c r="B2" s="179" t="s">
        <v>773</v>
      </c>
      <c r="F2" s="197" t="s">
        <v>162</v>
      </c>
      <c r="G2" s="179" t="s">
        <v>373</v>
      </c>
      <c r="I2" s="197" t="s">
        <v>163</v>
      </c>
      <c r="J2" s="197"/>
      <c r="K2" s="179" t="s">
        <v>719</v>
      </c>
    </row>
    <row r="3" spans="2:14" ht="20.100000000000001" customHeight="1" x14ac:dyDescent="0.15">
      <c r="B3" s="839" t="s">
        <v>76</v>
      </c>
      <c r="C3" s="840"/>
      <c r="D3" s="559" t="s">
        <v>307</v>
      </c>
      <c r="E3" s="559" t="s">
        <v>298</v>
      </c>
      <c r="F3" s="559" t="s">
        <v>299</v>
      </c>
      <c r="G3" s="559" t="s">
        <v>300</v>
      </c>
      <c r="H3" s="559" t="s">
        <v>301</v>
      </c>
      <c r="I3" s="559" t="s">
        <v>302</v>
      </c>
      <c r="J3" s="559" t="s">
        <v>774</v>
      </c>
      <c r="K3" s="559" t="s">
        <v>303</v>
      </c>
      <c r="L3" s="559" t="s">
        <v>304</v>
      </c>
      <c r="M3" s="559" t="s">
        <v>323</v>
      </c>
      <c r="N3" s="560" t="s">
        <v>305</v>
      </c>
    </row>
    <row r="4" spans="2:14" ht="150" customHeight="1" x14ac:dyDescent="0.15">
      <c r="B4" s="832" t="s">
        <v>67</v>
      </c>
      <c r="C4" s="460" t="s">
        <v>68</v>
      </c>
      <c r="D4" s="53" t="s">
        <v>494</v>
      </c>
      <c r="E4" s="53" t="s">
        <v>775</v>
      </c>
      <c r="F4" s="53" t="s">
        <v>310</v>
      </c>
      <c r="G4" s="53" t="s">
        <v>512</v>
      </c>
      <c r="H4" s="53" t="s">
        <v>776</v>
      </c>
      <c r="I4" s="53" t="s">
        <v>537</v>
      </c>
      <c r="J4" s="53" t="s">
        <v>777</v>
      </c>
      <c r="K4" s="53" t="s">
        <v>778</v>
      </c>
      <c r="L4" s="53" t="s">
        <v>498</v>
      </c>
      <c r="M4" s="53"/>
      <c r="N4" s="54" t="s">
        <v>779</v>
      </c>
    </row>
    <row r="5" spans="2:14" ht="54" x14ac:dyDescent="0.15">
      <c r="B5" s="832"/>
      <c r="C5" s="460" t="s">
        <v>69</v>
      </c>
      <c r="D5" s="320" t="s">
        <v>481</v>
      </c>
      <c r="E5" s="320" t="s">
        <v>513</v>
      </c>
      <c r="F5" s="320" t="s">
        <v>514</v>
      </c>
      <c r="G5" s="460" t="s">
        <v>502</v>
      </c>
      <c r="H5" s="460" t="s">
        <v>314</v>
      </c>
      <c r="I5" s="460" t="s">
        <v>483</v>
      </c>
      <c r="J5" s="460" t="s">
        <v>780</v>
      </c>
      <c r="K5" s="460" t="s">
        <v>781</v>
      </c>
      <c r="L5" s="460" t="s">
        <v>515</v>
      </c>
      <c r="M5" s="460"/>
      <c r="N5" s="55" t="s">
        <v>516</v>
      </c>
    </row>
    <row r="6" spans="2:14" ht="150" customHeight="1" x14ac:dyDescent="0.15">
      <c r="B6" s="832"/>
      <c r="C6" s="460" t="s">
        <v>75</v>
      </c>
      <c r="D6" s="321" t="s">
        <v>782</v>
      </c>
      <c r="E6" s="321" t="s">
        <v>783</v>
      </c>
      <c r="F6" s="321" t="s">
        <v>539</v>
      </c>
      <c r="G6" s="53" t="s">
        <v>484</v>
      </c>
      <c r="H6" s="53" t="s">
        <v>784</v>
      </c>
      <c r="I6" s="53" t="s">
        <v>333</v>
      </c>
      <c r="J6" s="53"/>
      <c r="K6" s="53" t="s">
        <v>332</v>
      </c>
      <c r="L6" s="53" t="s">
        <v>331</v>
      </c>
      <c r="M6" s="53"/>
      <c r="N6" s="54" t="s">
        <v>339</v>
      </c>
    </row>
    <row r="7" spans="2:14" ht="20.100000000000001" customHeight="1" x14ac:dyDescent="0.15">
      <c r="B7" s="832"/>
      <c r="C7" s="57" t="s">
        <v>72</v>
      </c>
      <c r="D7" s="461"/>
      <c r="E7" s="461">
        <v>2</v>
      </c>
      <c r="F7" s="461">
        <v>12</v>
      </c>
      <c r="G7" s="461"/>
      <c r="H7" s="460"/>
      <c r="I7" s="460">
        <v>8</v>
      </c>
      <c r="J7" s="460"/>
      <c r="K7" s="460">
        <v>6</v>
      </c>
      <c r="L7" s="460">
        <v>13</v>
      </c>
      <c r="M7" s="460"/>
      <c r="N7" s="460">
        <v>2</v>
      </c>
    </row>
    <row r="8" spans="2:14" ht="20.100000000000001" customHeight="1" x14ac:dyDescent="0.15">
      <c r="B8" s="832"/>
      <c r="C8" s="461" t="s">
        <v>73</v>
      </c>
      <c r="D8" s="461">
        <v>24</v>
      </c>
      <c r="E8" s="461">
        <v>8</v>
      </c>
      <c r="F8" s="461">
        <v>16</v>
      </c>
      <c r="G8" s="461">
        <v>34</v>
      </c>
      <c r="H8" s="460">
        <v>2</v>
      </c>
      <c r="I8" s="460">
        <v>12</v>
      </c>
      <c r="J8" s="460"/>
      <c r="K8" s="460">
        <v>6</v>
      </c>
      <c r="L8" s="460">
        <v>76</v>
      </c>
      <c r="M8" s="460"/>
      <c r="N8" s="460">
        <v>11</v>
      </c>
    </row>
    <row r="9" spans="2:14" ht="20.100000000000001" customHeight="1" x14ac:dyDescent="0.15">
      <c r="B9" s="832"/>
      <c r="C9" s="460" t="s">
        <v>74</v>
      </c>
      <c r="D9" s="460"/>
      <c r="E9" s="460"/>
      <c r="F9" s="460">
        <v>2</v>
      </c>
      <c r="G9" s="460"/>
      <c r="H9" s="460"/>
      <c r="I9" s="460"/>
      <c r="J9" s="460"/>
      <c r="K9" s="460">
        <v>2</v>
      </c>
      <c r="L9" s="460">
        <v>2</v>
      </c>
      <c r="M9" s="460"/>
      <c r="N9" s="460">
        <v>2</v>
      </c>
    </row>
    <row r="10" spans="2:14" ht="150" customHeight="1" x14ac:dyDescent="0.15">
      <c r="B10" s="833" t="s">
        <v>70</v>
      </c>
      <c r="C10" s="834"/>
      <c r="D10" s="53" t="s">
        <v>507</v>
      </c>
      <c r="E10" s="429"/>
      <c r="F10" s="322" t="s">
        <v>336</v>
      </c>
      <c r="G10" s="320"/>
      <c r="H10" s="461"/>
      <c r="I10" s="461" t="s">
        <v>316</v>
      </c>
      <c r="J10" s="461"/>
      <c r="K10" s="461"/>
      <c r="L10" s="461"/>
      <c r="M10" s="461"/>
      <c r="N10" s="461"/>
    </row>
    <row r="11" spans="2:14" ht="150" customHeight="1" thickBot="1" x14ac:dyDescent="0.2">
      <c r="B11" s="835" t="s">
        <v>71</v>
      </c>
      <c r="C11" s="836"/>
      <c r="D11" s="421" t="s">
        <v>508</v>
      </c>
      <c r="E11" s="421"/>
      <c r="F11" s="423" t="s">
        <v>509</v>
      </c>
      <c r="H11" s="423"/>
      <c r="I11" s="424"/>
      <c r="J11" s="424"/>
      <c r="K11" s="424"/>
      <c r="L11" s="424"/>
      <c r="M11" s="424"/>
      <c r="N11" s="424"/>
    </row>
    <row r="12" spans="2:14" ht="9.75" customHeight="1" x14ac:dyDescent="0.15">
      <c r="B12" s="58"/>
    </row>
  </sheetData>
  <mergeCells count="4">
    <mergeCell ref="B3:C3"/>
    <mergeCell ref="B4:B9"/>
    <mergeCell ref="B10:C10"/>
    <mergeCell ref="B11:C11"/>
  </mergeCells>
  <phoneticPr fontId="4"/>
  <pageMargins left="0.78740157480314965" right="0.78740157480314965" top="0.78740157480314965" bottom="0.78740157480314965" header="0.39370078740157483" footer="0.39370078740157483"/>
  <pageSetup paperSize="9" scale="63" orientation="landscape"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W99"/>
  <sheetViews>
    <sheetView view="pageBreakPreview" zoomScale="80" zoomScaleNormal="75" zoomScaleSheetLayoutView="80" workbookViewId="0">
      <selection activeCell="I31" sqref="I31"/>
    </sheetView>
  </sheetViews>
  <sheetFormatPr defaultColWidth="10.875" defaultRowHeight="13.5" x14ac:dyDescent="0.15"/>
  <cols>
    <col min="1" max="1" width="1.625" style="69" customWidth="1"/>
    <col min="2" max="2" width="5.875" style="69" customWidth="1"/>
    <col min="3" max="3" width="10.625" style="69" customWidth="1"/>
    <col min="4" max="4" width="12.375" style="69" customWidth="1"/>
    <col min="5" max="5" width="14.625" style="69" customWidth="1"/>
    <col min="6" max="7" width="15.875" style="69" customWidth="1"/>
    <col min="8" max="8" width="10.875" style="69"/>
    <col min="9" max="9" width="11.375" style="69" bestFit="1" customWidth="1"/>
    <col min="10" max="10" width="13.375" style="69" customWidth="1"/>
    <col min="11" max="11" width="7.125" style="69" customWidth="1"/>
    <col min="12" max="12" width="15.375" style="69" customWidth="1"/>
    <col min="13" max="13" width="9.375" style="69" bestFit="1" customWidth="1"/>
    <col min="14" max="14" width="10.875" style="69"/>
    <col min="15" max="15" width="7.25" style="69" customWidth="1"/>
    <col min="16" max="16" width="9.625" style="69" customWidth="1"/>
    <col min="17" max="17" width="10.875" style="69" customWidth="1"/>
    <col min="18" max="18" width="7.5" style="69" customWidth="1"/>
    <col min="19" max="19" width="3.75" style="69" customWidth="1"/>
    <col min="20" max="16384" width="10.875" style="69"/>
  </cols>
  <sheetData>
    <row r="1" spans="2:19" s="70" customFormat="1" ht="9.9499999999999993" customHeight="1" x14ac:dyDescent="0.15">
      <c r="B1" s="69"/>
      <c r="C1" s="69"/>
      <c r="D1" s="69"/>
      <c r="E1" s="69"/>
      <c r="F1" s="69"/>
      <c r="G1" s="69"/>
      <c r="H1" s="69"/>
      <c r="I1" s="69"/>
      <c r="J1" s="69"/>
      <c r="K1" s="69"/>
      <c r="L1" s="69"/>
      <c r="M1" s="69"/>
      <c r="N1" s="69"/>
      <c r="O1" s="69"/>
      <c r="P1" s="69"/>
      <c r="Q1" s="69"/>
      <c r="R1" s="69"/>
      <c r="S1" s="69"/>
    </row>
    <row r="2" spans="2:19" s="70" customFormat="1" ht="24.95" customHeight="1" thickBot="1" x14ac:dyDescent="0.2">
      <c r="B2" s="3" t="s">
        <v>476</v>
      </c>
      <c r="H2" s="71" t="s">
        <v>162</v>
      </c>
      <c r="I2" s="3" t="s">
        <v>789</v>
      </c>
      <c r="K2" s="71" t="s">
        <v>163</v>
      </c>
      <c r="L2" s="3" t="s">
        <v>219</v>
      </c>
      <c r="N2" s="69"/>
      <c r="O2" s="69"/>
      <c r="Q2" s="4"/>
      <c r="R2" s="4"/>
    </row>
    <row r="3" spans="2:19" s="70" customFormat="1" ht="18" customHeight="1" x14ac:dyDescent="0.15">
      <c r="B3" s="1229" t="s">
        <v>17</v>
      </c>
      <c r="C3" s="1230"/>
      <c r="D3" s="1230"/>
      <c r="E3" s="1231"/>
      <c r="F3" s="544" t="s">
        <v>18</v>
      </c>
      <c r="G3" s="545"/>
      <c r="H3" s="546" t="s">
        <v>19</v>
      </c>
      <c r="I3" s="547"/>
      <c r="J3" s="547"/>
      <c r="K3" s="1232" t="s">
        <v>790</v>
      </c>
      <c r="L3" s="1233"/>
      <c r="M3" s="1233"/>
      <c r="N3" s="1233"/>
      <c r="O3" s="1233"/>
      <c r="P3" s="1233"/>
      <c r="Q3" s="1233"/>
      <c r="R3" s="1233"/>
      <c r="S3" s="1234"/>
    </row>
    <row r="4" spans="2:19" s="70" customFormat="1" ht="18" customHeight="1" x14ac:dyDescent="0.15">
      <c r="B4" s="1147" t="s">
        <v>20</v>
      </c>
      <c r="C4" s="1148"/>
      <c r="D4" s="476" t="s">
        <v>131</v>
      </c>
      <c r="E4" s="149"/>
      <c r="F4" s="399">
        <f>R11</f>
        <v>663600</v>
      </c>
      <c r="G4" s="476" t="s">
        <v>123</v>
      </c>
      <c r="H4" s="463"/>
      <c r="I4" s="463"/>
      <c r="J4" s="463"/>
      <c r="K4" s="397" t="s">
        <v>190</v>
      </c>
      <c r="L4" s="398" t="s">
        <v>721</v>
      </c>
      <c r="M4" s="472" t="s">
        <v>21</v>
      </c>
      <c r="N4" s="472" t="s">
        <v>20</v>
      </c>
      <c r="O4" s="398" t="s">
        <v>190</v>
      </c>
      <c r="P4" s="398" t="s">
        <v>721</v>
      </c>
      <c r="Q4" s="472" t="s">
        <v>21</v>
      </c>
      <c r="R4" s="1149" t="s">
        <v>20</v>
      </c>
      <c r="S4" s="1150"/>
    </row>
    <row r="5" spans="2:19" s="70" customFormat="1" ht="18" customHeight="1" x14ac:dyDescent="0.15">
      <c r="B5" s="1147"/>
      <c r="C5" s="1148"/>
      <c r="D5" s="476" t="s">
        <v>58</v>
      </c>
      <c r="E5" s="149"/>
      <c r="F5" s="399"/>
      <c r="G5" s="123" t="s">
        <v>124</v>
      </c>
      <c r="H5" s="134"/>
      <c r="I5" s="134"/>
      <c r="J5" s="134"/>
      <c r="K5" s="400">
        <v>11</v>
      </c>
      <c r="L5" s="399">
        <v>2800</v>
      </c>
      <c r="M5" s="399">
        <v>237</v>
      </c>
      <c r="N5" s="399">
        <f>L5*M5</f>
        <v>663600</v>
      </c>
      <c r="O5" s="399"/>
      <c r="P5" s="399"/>
      <c r="Q5" s="399"/>
      <c r="R5" s="1117">
        <f>P5*Q5</f>
        <v>0</v>
      </c>
      <c r="S5" s="1118"/>
    </row>
    <row r="6" spans="2:19" s="70" customFormat="1" ht="18" customHeight="1" x14ac:dyDescent="0.15">
      <c r="B6" s="1111" t="s">
        <v>134</v>
      </c>
      <c r="C6" s="1114" t="s">
        <v>213</v>
      </c>
      <c r="D6" s="399" t="s">
        <v>45</v>
      </c>
      <c r="E6" s="144"/>
      <c r="F6" s="399">
        <f>+P13</f>
        <v>0</v>
      </c>
      <c r="G6" s="123" t="s">
        <v>722</v>
      </c>
      <c r="H6" s="134"/>
      <c r="I6" s="134"/>
      <c r="J6" s="134"/>
      <c r="K6" s="148"/>
      <c r="L6" s="145"/>
      <c r="M6" s="399"/>
      <c r="N6" s="399">
        <f>L6*M6</f>
        <v>0</v>
      </c>
      <c r="O6" s="399"/>
      <c r="P6" s="399"/>
      <c r="Q6" s="399"/>
      <c r="R6" s="1117">
        <f t="shared" ref="R6:R9" si="0">P6*Q6</f>
        <v>0</v>
      </c>
      <c r="S6" s="1118"/>
    </row>
    <row r="7" spans="2:19" s="70" customFormat="1" ht="18" customHeight="1" x14ac:dyDescent="0.15">
      <c r="B7" s="1112"/>
      <c r="C7" s="1115"/>
      <c r="D7" s="399" t="s">
        <v>46</v>
      </c>
      <c r="E7" s="144"/>
      <c r="F7" s="399">
        <f>P22</f>
        <v>63692</v>
      </c>
      <c r="G7" s="476" t="s">
        <v>791</v>
      </c>
      <c r="H7" s="463"/>
      <c r="I7" s="463"/>
      <c r="J7" s="464"/>
      <c r="K7" s="146"/>
      <c r="L7" s="147"/>
      <c r="M7" s="399"/>
      <c r="N7" s="399">
        <f t="shared" ref="N7:N11" si="1">L7*M7</f>
        <v>0</v>
      </c>
      <c r="O7" s="399"/>
      <c r="P7" s="399"/>
      <c r="Q7" s="399"/>
      <c r="R7" s="1117">
        <f t="shared" si="0"/>
        <v>0</v>
      </c>
      <c r="S7" s="1118"/>
    </row>
    <row r="8" spans="2:19" s="70" customFormat="1" ht="18" customHeight="1" x14ac:dyDescent="0.15">
      <c r="B8" s="1112"/>
      <c r="C8" s="1115"/>
      <c r="D8" s="399" t="s">
        <v>47</v>
      </c>
      <c r="E8" s="144"/>
      <c r="F8" s="399">
        <f>P28</f>
        <v>40174.313999999998</v>
      </c>
      <c r="G8" s="123" t="s">
        <v>792</v>
      </c>
      <c r="H8" s="134"/>
      <c r="I8" s="134"/>
      <c r="J8" s="150"/>
      <c r="K8" s="144"/>
      <c r="L8" s="399"/>
      <c r="M8" s="399"/>
      <c r="N8" s="399">
        <f t="shared" si="1"/>
        <v>0</v>
      </c>
      <c r="O8" s="399"/>
      <c r="P8" s="399"/>
      <c r="Q8" s="399"/>
      <c r="R8" s="1117">
        <f t="shared" si="0"/>
        <v>0</v>
      </c>
      <c r="S8" s="1118"/>
    </row>
    <row r="9" spans="2:19" s="70" customFormat="1" ht="18" customHeight="1" x14ac:dyDescent="0.15">
      <c r="B9" s="1112"/>
      <c r="C9" s="1115"/>
      <c r="D9" s="399" t="s">
        <v>59</v>
      </c>
      <c r="E9" s="144"/>
      <c r="F9" s="399">
        <f>P37</f>
        <v>6939.7160000000003</v>
      </c>
      <c r="G9" s="123" t="s">
        <v>793</v>
      </c>
      <c r="H9" s="134"/>
      <c r="I9" s="134"/>
      <c r="J9" s="150"/>
      <c r="K9" s="144"/>
      <c r="L9" s="399"/>
      <c r="M9" s="399"/>
      <c r="N9" s="399">
        <f t="shared" si="1"/>
        <v>0</v>
      </c>
      <c r="O9" s="399"/>
      <c r="P9" s="399"/>
      <c r="Q9" s="399"/>
      <c r="R9" s="1117">
        <f t="shared" si="0"/>
        <v>0</v>
      </c>
      <c r="S9" s="1118"/>
    </row>
    <row r="10" spans="2:19" s="70" customFormat="1" ht="18" customHeight="1" x14ac:dyDescent="0.15">
      <c r="B10" s="1112"/>
      <c r="C10" s="1115"/>
      <c r="D10" s="399" t="s">
        <v>48</v>
      </c>
      <c r="E10" s="144"/>
      <c r="F10" s="399">
        <f>'８-3　いしじ算出基礎'!$V$11</f>
        <v>0</v>
      </c>
      <c r="G10" s="1131" t="s">
        <v>675</v>
      </c>
      <c r="H10" s="1132"/>
      <c r="I10" s="1132"/>
      <c r="J10" s="1118"/>
      <c r="K10" s="144"/>
      <c r="L10" s="399"/>
      <c r="M10" s="399"/>
      <c r="N10" s="399">
        <f t="shared" si="1"/>
        <v>0</v>
      </c>
      <c r="O10" s="399"/>
      <c r="P10" s="399"/>
      <c r="Q10" s="399"/>
      <c r="R10" s="1117"/>
      <c r="S10" s="1118"/>
    </row>
    <row r="11" spans="2:19" s="70" customFormat="1" ht="18" customHeight="1" thickBot="1" x14ac:dyDescent="0.2">
      <c r="B11" s="1112"/>
      <c r="C11" s="1115"/>
      <c r="D11" s="399" t="s">
        <v>4</v>
      </c>
      <c r="E11" s="144"/>
      <c r="F11" s="399">
        <f>'８-3　いしじ算出基礎'!$V$34</f>
        <v>1306.6285714285714</v>
      </c>
      <c r="G11" s="1131" t="s">
        <v>675</v>
      </c>
      <c r="H11" s="1132"/>
      <c r="I11" s="1132"/>
      <c r="J11" s="1118"/>
      <c r="K11" s="83"/>
      <c r="L11" s="72"/>
      <c r="M11" s="72"/>
      <c r="N11" s="401">
        <f t="shared" si="1"/>
        <v>0</v>
      </c>
      <c r="O11" s="73" t="s">
        <v>22</v>
      </c>
      <c r="P11" s="74">
        <f>SUM(L5:L11,P5:Q10)</f>
        <v>2800</v>
      </c>
      <c r="Q11" s="75">
        <f>R11/P11</f>
        <v>237</v>
      </c>
      <c r="R11" s="1133">
        <f>SUM(N5:N11,R5:S10)</f>
        <v>663600</v>
      </c>
      <c r="S11" s="1134"/>
    </row>
    <row r="12" spans="2:19" s="70" customFormat="1" ht="18" customHeight="1" thickTop="1" x14ac:dyDescent="0.15">
      <c r="B12" s="1112"/>
      <c r="C12" s="1115"/>
      <c r="D12" s="399" t="s">
        <v>5</v>
      </c>
      <c r="E12" s="144"/>
      <c r="F12" s="399"/>
      <c r="G12" s="123" t="s">
        <v>124</v>
      </c>
      <c r="H12" s="134"/>
      <c r="I12" s="134"/>
      <c r="J12" s="150"/>
      <c r="K12" s="1135" t="s">
        <v>135</v>
      </c>
      <c r="L12" s="143" t="s">
        <v>100</v>
      </c>
      <c r="M12" s="475" t="s">
        <v>7</v>
      </c>
      <c r="N12" s="209" t="s">
        <v>726</v>
      </c>
      <c r="O12" s="474" t="s">
        <v>21</v>
      </c>
      <c r="P12" s="474" t="s">
        <v>24</v>
      </c>
      <c r="Q12" s="1138" t="s">
        <v>25</v>
      </c>
      <c r="R12" s="1139"/>
      <c r="S12" s="1140"/>
    </row>
    <row r="13" spans="2:19" s="70" customFormat="1" ht="18" customHeight="1" x14ac:dyDescent="0.15">
      <c r="B13" s="1112"/>
      <c r="C13" s="1115"/>
      <c r="D13" s="1119" t="s">
        <v>49</v>
      </c>
      <c r="E13" s="402" t="s">
        <v>121</v>
      </c>
      <c r="F13" s="399">
        <f>'６　固定資本装備と減価償却費'!L10*H13</f>
        <v>3633.6</v>
      </c>
      <c r="G13" s="123" t="s">
        <v>727</v>
      </c>
      <c r="H13" s="131">
        <v>0.01</v>
      </c>
      <c r="I13" s="1151" t="s">
        <v>126</v>
      </c>
      <c r="J13" s="1152"/>
      <c r="K13" s="1136"/>
      <c r="L13" s="468"/>
      <c r="M13" s="208" t="s">
        <v>195</v>
      </c>
      <c r="N13" s="94"/>
      <c r="O13" s="94"/>
      <c r="P13" s="94">
        <f>N13*O13</f>
        <v>0</v>
      </c>
      <c r="Q13" s="1153"/>
      <c r="R13" s="1154"/>
      <c r="S13" s="1155"/>
    </row>
    <row r="14" spans="2:19" s="70" customFormat="1" ht="18" customHeight="1" x14ac:dyDescent="0.15">
      <c r="B14" s="1112"/>
      <c r="C14" s="1115"/>
      <c r="D14" s="1121"/>
      <c r="E14" s="402" t="s">
        <v>122</v>
      </c>
      <c r="F14" s="399">
        <f>'６　固定資本装備と減価償却費'!L10*H14</f>
        <v>18168</v>
      </c>
      <c r="G14" s="123" t="s">
        <v>727</v>
      </c>
      <c r="H14" s="131">
        <v>0.05</v>
      </c>
      <c r="I14" s="1151" t="s">
        <v>126</v>
      </c>
      <c r="J14" s="1152"/>
      <c r="K14" s="1136"/>
      <c r="L14" s="473"/>
      <c r="M14" s="142"/>
      <c r="N14" s="94"/>
      <c r="O14" s="94"/>
      <c r="P14" s="94">
        <f>N14*O14</f>
        <v>0</v>
      </c>
      <c r="Q14" s="1153"/>
      <c r="R14" s="1154"/>
      <c r="S14" s="1155"/>
    </row>
    <row r="15" spans="2:19" s="70" customFormat="1" ht="18" customHeight="1" thickBot="1" x14ac:dyDescent="0.2">
      <c r="B15" s="1112"/>
      <c r="C15" s="1115"/>
      <c r="D15" s="1119" t="s">
        <v>60</v>
      </c>
      <c r="E15" s="402" t="s">
        <v>121</v>
      </c>
      <c r="F15" s="399">
        <f>'６　固定資本装備と減価償却費'!P10</f>
        <v>29337.771753862831</v>
      </c>
      <c r="G15" s="123" t="s">
        <v>126</v>
      </c>
      <c r="H15" s="129"/>
      <c r="I15" s="129"/>
      <c r="J15" s="130"/>
      <c r="K15" s="1136"/>
      <c r="L15" s="79" t="s">
        <v>26</v>
      </c>
      <c r="M15" s="78"/>
      <c r="N15" s="79"/>
      <c r="O15" s="79"/>
      <c r="P15" s="79">
        <f>SUM(P10:P14)</f>
        <v>2800</v>
      </c>
      <c r="Q15" s="1122"/>
      <c r="R15" s="1123"/>
      <c r="S15" s="1124"/>
    </row>
    <row r="16" spans="2:19" s="70" customFormat="1" ht="18" customHeight="1" thickTop="1" x14ac:dyDescent="0.15">
      <c r="B16" s="1112"/>
      <c r="C16" s="1115"/>
      <c r="D16" s="1120"/>
      <c r="E16" s="402" t="s">
        <v>122</v>
      </c>
      <c r="F16" s="399">
        <f>'６　固定資本装備と減価償却費'!P19</f>
        <v>73083.428571428565</v>
      </c>
      <c r="G16" s="123" t="s">
        <v>126</v>
      </c>
      <c r="H16" s="129"/>
      <c r="I16" s="129"/>
      <c r="J16" s="130"/>
      <c r="K16" s="1136"/>
      <c r="L16" s="139" t="s">
        <v>728</v>
      </c>
      <c r="M16" s="140"/>
      <c r="N16" s="210" t="s">
        <v>726</v>
      </c>
      <c r="O16" s="467" t="s">
        <v>21</v>
      </c>
      <c r="P16" s="141" t="s">
        <v>24</v>
      </c>
      <c r="Q16" s="1125" t="s">
        <v>25</v>
      </c>
      <c r="R16" s="1126"/>
      <c r="S16" s="1127"/>
    </row>
    <row r="17" spans="1:19" s="70" customFormat="1" ht="18" customHeight="1" x14ac:dyDescent="0.15">
      <c r="B17" s="1112"/>
      <c r="C17" s="1115"/>
      <c r="D17" s="1121"/>
      <c r="E17" s="399" t="s">
        <v>50</v>
      </c>
      <c r="F17" s="399" t="e">
        <f>'６　固定資本装備と減価償却費'!#REF!</f>
        <v>#REF!</v>
      </c>
      <c r="G17" s="123" t="s">
        <v>126</v>
      </c>
      <c r="H17" s="129"/>
      <c r="I17" s="129"/>
      <c r="J17" s="130"/>
      <c r="K17" s="1136"/>
      <c r="L17" s="476" t="s">
        <v>104</v>
      </c>
      <c r="M17" s="142"/>
      <c r="N17" s="123" t="s">
        <v>729</v>
      </c>
      <c r="O17" s="138"/>
      <c r="P17" s="136">
        <f>'８-3　いしじ算出基礎'!G7</f>
        <v>24000</v>
      </c>
      <c r="Q17" s="1128"/>
      <c r="R17" s="1129"/>
      <c r="S17" s="1130"/>
    </row>
    <row r="18" spans="1:19" s="70" customFormat="1" ht="18" customHeight="1" x14ac:dyDescent="0.15">
      <c r="A18" s="69"/>
      <c r="B18" s="1112"/>
      <c r="C18" s="1115"/>
      <c r="D18" s="399" t="s">
        <v>51</v>
      </c>
      <c r="E18" s="144"/>
      <c r="F18" s="399"/>
      <c r="G18" s="123" t="s">
        <v>124</v>
      </c>
      <c r="H18" s="129"/>
      <c r="I18" s="403" t="s">
        <v>127</v>
      </c>
      <c r="J18" s="130"/>
      <c r="K18" s="1136"/>
      <c r="L18" s="476" t="s">
        <v>102</v>
      </c>
      <c r="M18" s="142"/>
      <c r="N18" s="123" t="s">
        <v>729</v>
      </c>
      <c r="O18" s="138"/>
      <c r="P18" s="136">
        <f>'８-3　いしじ算出基礎'!G11</f>
        <v>2300</v>
      </c>
      <c r="Q18" s="1128"/>
      <c r="R18" s="1129"/>
      <c r="S18" s="1130"/>
    </row>
    <row r="19" spans="1:19" s="70" customFormat="1" ht="18" customHeight="1" x14ac:dyDescent="0.15">
      <c r="A19" s="69"/>
      <c r="B19" s="1112"/>
      <c r="C19" s="1115"/>
      <c r="D19" s="399" t="s">
        <v>101</v>
      </c>
      <c r="E19" s="144"/>
      <c r="F19" s="399" t="e">
        <f>SUM(F6:F18)*H19</f>
        <v>#REF!</v>
      </c>
      <c r="G19" s="151" t="s">
        <v>136</v>
      </c>
      <c r="H19" s="404">
        <v>0.01</v>
      </c>
      <c r="I19" s="465"/>
      <c r="J19" s="405"/>
      <c r="K19" s="1136"/>
      <c r="L19" s="123" t="s">
        <v>103</v>
      </c>
      <c r="M19" s="134"/>
      <c r="N19" s="123" t="s">
        <v>729</v>
      </c>
      <c r="O19" s="138"/>
      <c r="P19" s="136">
        <f>'８-3　いしじ算出基礎'!G16</f>
        <v>33540</v>
      </c>
      <c r="Q19" s="1128"/>
      <c r="R19" s="1129"/>
      <c r="S19" s="1130"/>
    </row>
    <row r="20" spans="1:19" s="70" customFormat="1" ht="18" customHeight="1" x14ac:dyDescent="0.15">
      <c r="A20" s="69"/>
      <c r="B20" s="1112"/>
      <c r="C20" s="1116"/>
      <c r="D20" s="1156" t="s">
        <v>730</v>
      </c>
      <c r="E20" s="1157"/>
      <c r="F20" s="406" t="e">
        <f>SUM(F6:F19)</f>
        <v>#REF!</v>
      </c>
      <c r="G20" s="132"/>
      <c r="H20" s="465"/>
      <c r="I20" s="465"/>
      <c r="J20" s="466"/>
      <c r="K20" s="1136"/>
      <c r="L20" s="123" t="s">
        <v>105</v>
      </c>
      <c r="M20" s="134"/>
      <c r="N20" s="123" t="s">
        <v>731</v>
      </c>
      <c r="O20" s="138"/>
      <c r="P20" s="136">
        <f>'８-3　いしじ算出基礎'!G20</f>
        <v>3852</v>
      </c>
      <c r="Q20" s="1128"/>
      <c r="R20" s="1129"/>
      <c r="S20" s="1130"/>
    </row>
    <row r="21" spans="1:19" s="70" customFormat="1" ht="18" customHeight="1" x14ac:dyDescent="0.15">
      <c r="A21" s="69"/>
      <c r="B21" s="1112"/>
      <c r="C21" s="1158" t="s">
        <v>125</v>
      </c>
      <c r="D21" s="993" t="s">
        <v>52</v>
      </c>
      <c r="E21" s="16" t="s">
        <v>1</v>
      </c>
      <c r="F21" s="401">
        <f>P11*H21</f>
        <v>114800</v>
      </c>
      <c r="G21" s="476" t="s">
        <v>270</v>
      </c>
      <c r="H21" s="134">
        <v>41</v>
      </c>
      <c r="I21" s="76"/>
      <c r="J21" s="150"/>
      <c r="K21" s="1136"/>
      <c r="L21" s="123" t="s">
        <v>106</v>
      </c>
      <c r="M21" s="134"/>
      <c r="N21" s="123" t="s">
        <v>729</v>
      </c>
      <c r="O21" s="136"/>
      <c r="P21" s="136">
        <f>'８-3　いしじ算出基礎'!G24</f>
        <v>0</v>
      </c>
      <c r="Q21" s="1128"/>
      <c r="R21" s="1129"/>
      <c r="S21" s="1130"/>
    </row>
    <row r="22" spans="1:19" s="70" customFormat="1" ht="18" customHeight="1" thickBot="1" x14ac:dyDescent="0.2">
      <c r="A22" s="69"/>
      <c r="B22" s="1112"/>
      <c r="C22" s="1159"/>
      <c r="D22" s="996"/>
      <c r="E22" s="16" t="s">
        <v>2</v>
      </c>
      <c r="F22" s="526"/>
      <c r="G22" s="476" t="s">
        <v>271</v>
      </c>
      <c r="H22" s="407"/>
      <c r="I22" s="407"/>
      <c r="J22" s="408"/>
      <c r="K22" s="1136"/>
      <c r="L22" s="79" t="s">
        <v>26</v>
      </c>
      <c r="M22" s="78"/>
      <c r="N22" s="79"/>
      <c r="O22" s="79"/>
      <c r="P22" s="79">
        <f>SUM(P17:P21)</f>
        <v>63692</v>
      </c>
      <c r="Q22" s="1122"/>
      <c r="R22" s="1123"/>
      <c r="S22" s="1124"/>
    </row>
    <row r="23" spans="1:19" s="70" customFormat="1" ht="18" customHeight="1" thickTop="1" x14ac:dyDescent="0.15">
      <c r="A23" s="69"/>
      <c r="B23" s="1112"/>
      <c r="C23" s="1159"/>
      <c r="D23" s="1161"/>
      <c r="E23" s="16" t="s">
        <v>6</v>
      </c>
      <c r="F23" s="401">
        <f>F4*0.135</f>
        <v>89586</v>
      </c>
      <c r="G23" s="476" t="s">
        <v>272</v>
      </c>
      <c r="H23" s="463"/>
      <c r="I23" s="407"/>
      <c r="J23" s="464"/>
      <c r="K23" s="1136"/>
      <c r="L23" s="123" t="s">
        <v>732</v>
      </c>
      <c r="M23" s="134"/>
      <c r="N23" s="135" t="s">
        <v>23</v>
      </c>
      <c r="O23" s="135" t="s">
        <v>21</v>
      </c>
      <c r="P23" s="135" t="s">
        <v>24</v>
      </c>
      <c r="Q23" s="1125" t="s">
        <v>25</v>
      </c>
      <c r="R23" s="1126"/>
      <c r="S23" s="1127"/>
    </row>
    <row r="24" spans="1:19" s="70" customFormat="1" ht="18" customHeight="1" x14ac:dyDescent="0.15">
      <c r="A24" s="69"/>
      <c r="B24" s="1112"/>
      <c r="C24" s="1159"/>
      <c r="D24" s="16" t="s">
        <v>197</v>
      </c>
      <c r="E24" s="22"/>
      <c r="F24" s="526"/>
      <c r="G24" s="476" t="s">
        <v>124</v>
      </c>
      <c r="H24" s="409"/>
      <c r="I24" s="410"/>
      <c r="J24" s="411"/>
      <c r="K24" s="1136"/>
      <c r="L24" s="136" t="s">
        <v>27</v>
      </c>
      <c r="M24" s="134"/>
      <c r="N24" s="123" t="s">
        <v>729</v>
      </c>
      <c r="O24" s="136"/>
      <c r="P24" s="136">
        <f>'８-3　いしじ算出基礎'!G38</f>
        <v>11461.353999999999</v>
      </c>
      <c r="Q24" s="1128"/>
      <c r="R24" s="1129"/>
      <c r="S24" s="1130"/>
    </row>
    <row r="25" spans="1:19" s="70" customFormat="1" ht="18" customHeight="1" x14ac:dyDescent="0.15">
      <c r="A25" s="69"/>
      <c r="B25" s="1112"/>
      <c r="C25" s="1159"/>
      <c r="D25" s="16" t="s">
        <v>61</v>
      </c>
      <c r="E25" s="22"/>
      <c r="F25" s="526"/>
      <c r="G25" s="476" t="s">
        <v>124</v>
      </c>
      <c r="H25" s="152"/>
      <c r="I25" s="153"/>
      <c r="J25" s="154"/>
      <c r="K25" s="1136"/>
      <c r="L25" s="136" t="s">
        <v>28</v>
      </c>
      <c r="M25" s="134"/>
      <c r="N25" s="123" t="s">
        <v>729</v>
      </c>
      <c r="O25" s="136"/>
      <c r="P25" s="136">
        <f>'８-3　いしじ算出基礎'!G49</f>
        <v>22483.960000000003</v>
      </c>
      <c r="Q25" s="1128"/>
      <c r="R25" s="1129"/>
      <c r="S25" s="1130"/>
    </row>
    <row r="26" spans="1:19" s="70" customFormat="1" ht="18" customHeight="1" x14ac:dyDescent="0.15">
      <c r="A26" s="69"/>
      <c r="B26" s="1112"/>
      <c r="C26" s="1159"/>
      <c r="D26" s="16" t="s">
        <v>78</v>
      </c>
      <c r="E26" s="17"/>
      <c r="F26" s="526">
        <f>'８-3　いしじ算出基礎'!$V$57</f>
        <v>9717</v>
      </c>
      <c r="G26" s="476" t="s">
        <v>675</v>
      </c>
      <c r="H26" s="469"/>
      <c r="I26" s="469"/>
      <c r="J26" s="470"/>
      <c r="K26" s="1136"/>
      <c r="L26" s="136" t="s">
        <v>29</v>
      </c>
      <c r="M26" s="134"/>
      <c r="N26" s="123" t="s">
        <v>729</v>
      </c>
      <c r="O26" s="136"/>
      <c r="P26" s="136">
        <f>'８-3　いしじ算出基礎'!G53</f>
        <v>4243</v>
      </c>
      <c r="Q26" s="1128"/>
      <c r="R26" s="1129"/>
      <c r="S26" s="1130"/>
    </row>
    <row r="27" spans="1:19" s="70" customFormat="1" ht="18" customHeight="1" x14ac:dyDescent="0.15">
      <c r="A27" s="69"/>
      <c r="B27" s="1112"/>
      <c r="C27" s="1159"/>
      <c r="D27" s="23" t="s">
        <v>62</v>
      </c>
      <c r="E27" s="24"/>
      <c r="F27" s="227">
        <v>5000</v>
      </c>
      <c r="G27" s="123" t="s">
        <v>1031</v>
      </c>
      <c r="H27" s="152"/>
      <c r="I27" s="153"/>
      <c r="J27" s="411"/>
      <c r="K27" s="1136"/>
      <c r="L27" s="136" t="s">
        <v>86</v>
      </c>
      <c r="M27" s="134"/>
      <c r="N27" s="123" t="s">
        <v>729</v>
      </c>
      <c r="O27" s="136"/>
      <c r="P27" s="136">
        <f>'８-3　いしじ算出基礎'!G57</f>
        <v>1986</v>
      </c>
      <c r="Q27" s="1128"/>
      <c r="R27" s="1129"/>
      <c r="S27" s="1130"/>
    </row>
    <row r="28" spans="1:19" s="70" customFormat="1" ht="18" customHeight="1" thickBot="1" x14ac:dyDescent="0.2">
      <c r="A28" s="69"/>
      <c r="B28" s="1112"/>
      <c r="C28" s="1159"/>
      <c r="D28" s="16" t="s">
        <v>53</v>
      </c>
      <c r="E28" s="17"/>
      <c r="F28" s="526">
        <f>'８-3　いしじ算出基礎'!$N$58</f>
        <v>3891.04</v>
      </c>
      <c r="G28" s="476" t="s">
        <v>675</v>
      </c>
      <c r="H28" s="469"/>
      <c r="I28" s="469"/>
      <c r="J28" s="470"/>
      <c r="K28" s="1136"/>
      <c r="L28" s="79" t="s">
        <v>26</v>
      </c>
      <c r="M28" s="78"/>
      <c r="N28" s="79"/>
      <c r="O28" s="79"/>
      <c r="P28" s="79">
        <f>SUM(P24:P27)</f>
        <v>40174.313999999998</v>
      </c>
      <c r="Q28" s="1122"/>
      <c r="R28" s="1123"/>
      <c r="S28" s="1124"/>
    </row>
    <row r="29" spans="1:19" s="70" customFormat="1" ht="18" customHeight="1" thickTop="1" x14ac:dyDescent="0.15">
      <c r="A29" s="69"/>
      <c r="B29" s="1112"/>
      <c r="C29" s="1159"/>
      <c r="D29" s="16" t="s">
        <v>198</v>
      </c>
      <c r="E29" s="22"/>
      <c r="F29" s="526">
        <f>SUM(F21:F28)*H29</f>
        <v>2229.9404</v>
      </c>
      <c r="G29" s="227" t="s">
        <v>214</v>
      </c>
      <c r="H29" s="404">
        <v>0.01</v>
      </c>
      <c r="I29" s="133"/>
      <c r="J29" s="413"/>
      <c r="K29" s="1136"/>
      <c r="L29" s="123" t="s">
        <v>733</v>
      </c>
      <c r="M29" s="134"/>
      <c r="N29" s="135" t="s">
        <v>23</v>
      </c>
      <c r="O29" s="135" t="s">
        <v>21</v>
      </c>
      <c r="P29" s="135" t="s">
        <v>24</v>
      </c>
      <c r="Q29" s="1125" t="s">
        <v>25</v>
      </c>
      <c r="R29" s="1126"/>
      <c r="S29" s="1127"/>
    </row>
    <row r="30" spans="1:19" s="70" customFormat="1" ht="18" customHeight="1" thickBot="1" x14ac:dyDescent="0.2">
      <c r="A30" s="69"/>
      <c r="B30" s="1113"/>
      <c r="C30" s="1160"/>
      <c r="D30" s="1162" t="s">
        <v>130</v>
      </c>
      <c r="E30" s="1163"/>
      <c r="F30" s="124">
        <f>SUM(F21:F29)</f>
        <v>225223.9804</v>
      </c>
      <c r="G30" s="125"/>
      <c r="H30" s="126"/>
      <c r="I30" s="127"/>
      <c r="J30" s="128"/>
      <c r="K30" s="1136"/>
      <c r="L30" s="136" t="s">
        <v>734</v>
      </c>
      <c r="M30" s="137"/>
      <c r="N30" s="123" t="s">
        <v>681</v>
      </c>
      <c r="O30" s="138"/>
      <c r="P30" s="136">
        <f>'８-3　いしじ算出基礎'!N8</f>
        <v>0</v>
      </c>
      <c r="Q30" s="1164"/>
      <c r="R30" s="1165"/>
      <c r="S30" s="1166"/>
    </row>
    <row r="31" spans="1:19" s="70" customFormat="1" ht="18" customHeight="1" x14ac:dyDescent="0.15">
      <c r="A31" s="69"/>
      <c r="B31" s="85"/>
      <c r="C31" s="81"/>
      <c r="D31" s="81"/>
      <c r="E31" s="81"/>
      <c r="F31" s="81"/>
      <c r="G31" s="81"/>
      <c r="H31" s="81"/>
      <c r="I31" s="81"/>
      <c r="J31" s="81"/>
      <c r="K31" s="1136"/>
      <c r="L31" s="136" t="s">
        <v>735</v>
      </c>
      <c r="M31" s="137"/>
      <c r="N31" s="123" t="s">
        <v>681</v>
      </c>
      <c r="O31" s="138"/>
      <c r="P31" s="136">
        <f>'８-3　いしじ算出基礎'!N15</f>
        <v>4165.92</v>
      </c>
      <c r="Q31" s="1164"/>
      <c r="R31" s="1165"/>
      <c r="S31" s="1166"/>
    </row>
    <row r="32" spans="1:19" s="70" customFormat="1" ht="18" customHeight="1" x14ac:dyDescent="0.15">
      <c r="A32" s="69"/>
      <c r="B32" s="77"/>
      <c r="C32" s="90"/>
      <c r="D32" s="77"/>
      <c r="E32" s="77"/>
      <c r="F32" s="88"/>
      <c r="G32" s="88"/>
      <c r="H32" s="89"/>
      <c r="I32" s="81"/>
      <c r="J32" s="81"/>
      <c r="K32" s="1136"/>
      <c r="L32" s="136" t="s">
        <v>736</v>
      </c>
      <c r="M32" s="134"/>
      <c r="N32" s="138"/>
      <c r="O32" s="138"/>
      <c r="P32" s="136">
        <f>SUM(P30:P31)*R32</f>
        <v>1249.7760000000001</v>
      </c>
      <c r="Q32" s="462" t="s">
        <v>737</v>
      </c>
      <c r="R32" s="414">
        <v>0.3</v>
      </c>
      <c r="S32" s="415"/>
    </row>
    <row r="33" spans="1:23" ht="18" customHeight="1" x14ac:dyDescent="0.15">
      <c r="K33" s="1136"/>
      <c r="L33" s="136" t="s">
        <v>738</v>
      </c>
      <c r="M33" s="137"/>
      <c r="N33" s="123" t="s">
        <v>681</v>
      </c>
      <c r="O33" s="138"/>
      <c r="P33" s="136">
        <f>'８-3　いしじ算出基礎'!N20</f>
        <v>1524.0200000000002</v>
      </c>
      <c r="Q33" s="1128"/>
      <c r="R33" s="1129"/>
      <c r="S33" s="1130"/>
    </row>
    <row r="34" spans="1:23" ht="18" customHeight="1" x14ac:dyDescent="0.15">
      <c r="K34" s="1136"/>
      <c r="L34" s="136" t="s">
        <v>739</v>
      </c>
      <c r="M34" s="137"/>
      <c r="N34" s="123" t="s">
        <v>681</v>
      </c>
      <c r="O34" s="138"/>
      <c r="P34" s="136">
        <f>'８-3　いしじ算出基礎'!N24</f>
        <v>0</v>
      </c>
      <c r="Q34" s="1128"/>
      <c r="R34" s="1129"/>
      <c r="S34" s="1130"/>
    </row>
    <row r="35" spans="1:23" ht="18" customHeight="1" x14ac:dyDescent="0.15">
      <c r="K35" s="1136"/>
      <c r="L35" s="136" t="s">
        <v>196</v>
      </c>
      <c r="M35" s="137"/>
      <c r="N35" s="123" t="s">
        <v>681</v>
      </c>
      <c r="O35" s="138"/>
      <c r="P35" s="136">
        <f>'８-3　いしじ算出基礎'!N28</f>
        <v>0</v>
      </c>
      <c r="Q35" s="462"/>
      <c r="R35" s="463"/>
      <c r="S35" s="464"/>
    </row>
    <row r="36" spans="1:23" ht="18" customHeight="1" x14ac:dyDescent="0.15">
      <c r="K36" s="1136"/>
      <c r="L36" s="136" t="s">
        <v>740</v>
      </c>
      <c r="M36" s="134"/>
      <c r="N36" s="123" t="s">
        <v>681</v>
      </c>
      <c r="O36" s="138"/>
      <c r="P36" s="136">
        <f>'８-3　いしじ算出基礎'!N32</f>
        <v>0</v>
      </c>
      <c r="Q36" s="1128"/>
      <c r="R36" s="1129"/>
      <c r="S36" s="1130"/>
    </row>
    <row r="37" spans="1:23" ht="18" customHeight="1" thickBot="1" x14ac:dyDescent="0.2">
      <c r="K37" s="1137"/>
      <c r="L37" s="87" t="s">
        <v>26</v>
      </c>
      <c r="M37" s="86"/>
      <c r="N37" s="87"/>
      <c r="O37" s="87"/>
      <c r="P37" s="87">
        <f>SUM(P30:P36)</f>
        <v>6939.7160000000003</v>
      </c>
      <c r="Q37" s="1167"/>
      <c r="R37" s="1168"/>
      <c r="S37" s="1169"/>
    </row>
    <row r="38" spans="1:23" s="80" customFormat="1" ht="18" customHeight="1" x14ac:dyDescent="0.15">
      <c r="A38" s="69"/>
      <c r="B38" s="69"/>
      <c r="C38" s="69"/>
      <c r="D38" s="69"/>
      <c r="E38" s="69"/>
      <c r="F38" s="69"/>
      <c r="G38" s="69"/>
      <c r="H38" s="69"/>
      <c r="I38" s="69"/>
      <c r="J38" s="69"/>
    </row>
    <row r="39" spans="1:23" s="80" customFormat="1" ht="18" customHeight="1" x14ac:dyDescent="0.15">
      <c r="A39" s="69"/>
      <c r="B39" s="69"/>
      <c r="C39" s="69"/>
      <c r="D39" s="69"/>
      <c r="E39" s="69"/>
      <c r="F39" s="69"/>
      <c r="G39" s="69"/>
      <c r="H39" s="69"/>
      <c r="I39" s="69"/>
      <c r="J39" s="69"/>
      <c r="T39" s="81"/>
    </row>
    <row r="40" spans="1:23" s="80" customFormat="1" ht="18" customHeight="1" x14ac:dyDescent="0.15">
      <c r="A40" s="69"/>
      <c r="B40" s="69"/>
      <c r="C40" s="69"/>
      <c r="D40" s="69"/>
      <c r="E40" s="69"/>
      <c r="F40" s="69"/>
      <c r="G40" s="69"/>
      <c r="H40" s="69"/>
      <c r="I40" s="69"/>
      <c r="J40" s="69"/>
      <c r="T40" s="70"/>
      <c r="U40" s="70"/>
      <c r="V40" s="70"/>
      <c r="W40" s="70"/>
    </row>
    <row r="41" spans="1:23" s="80" customFormat="1" ht="18" customHeight="1" x14ac:dyDescent="0.15">
      <c r="A41" s="69"/>
      <c r="B41" s="69"/>
      <c r="C41" s="69"/>
      <c r="D41" s="69"/>
      <c r="E41" s="69"/>
      <c r="F41" s="69"/>
      <c r="G41" s="69"/>
      <c r="H41" s="69"/>
      <c r="I41" s="69"/>
      <c r="J41" s="69"/>
      <c r="T41" s="82"/>
      <c r="U41" s="83"/>
      <c r="V41" s="84"/>
      <c r="W41" s="82"/>
    </row>
    <row r="42" spans="1:23" s="80" customFormat="1" ht="18" customHeight="1" x14ac:dyDescent="0.15">
      <c r="A42" s="69"/>
      <c r="B42" s="69"/>
      <c r="C42" s="69"/>
      <c r="D42" s="69"/>
      <c r="E42" s="69"/>
      <c r="F42" s="69"/>
      <c r="G42" s="69"/>
      <c r="H42" s="69"/>
      <c r="I42" s="69"/>
      <c r="J42" s="69"/>
      <c r="T42" s="70"/>
      <c r="U42" s="70"/>
      <c r="V42" s="70"/>
      <c r="W42" s="70"/>
    </row>
    <row r="43" spans="1:23" s="80" customFormat="1" ht="18" customHeight="1" x14ac:dyDescent="0.15">
      <c r="B43" s="69"/>
      <c r="C43" s="69"/>
      <c r="D43" s="69"/>
      <c r="E43" s="69"/>
      <c r="F43" s="69"/>
      <c r="G43" s="69"/>
      <c r="H43" s="69"/>
      <c r="I43" s="69"/>
      <c r="J43" s="69"/>
      <c r="T43" s="71"/>
      <c r="U43" s="81"/>
      <c r="V43" s="70"/>
      <c r="W43" s="82"/>
    </row>
    <row r="44" spans="1:23" s="80" customFormat="1" ht="18" customHeight="1" x14ac:dyDescent="0.15">
      <c r="B44" s="69"/>
      <c r="C44" s="69"/>
      <c r="D44" s="69"/>
      <c r="E44" s="69"/>
      <c r="F44" s="69"/>
      <c r="G44" s="69"/>
      <c r="H44" s="69"/>
      <c r="I44" s="69"/>
      <c r="J44" s="69"/>
      <c r="T44" s="71"/>
      <c r="U44" s="81"/>
      <c r="V44" s="70"/>
      <c r="W44" s="82"/>
    </row>
    <row r="45" spans="1:23" s="80" customFormat="1" ht="18" customHeight="1" x14ac:dyDescent="0.15">
      <c r="B45" s="69"/>
      <c r="C45" s="69"/>
      <c r="D45" s="69"/>
      <c r="E45" s="69"/>
      <c r="F45" s="69"/>
      <c r="G45" s="69"/>
      <c r="H45" s="69"/>
      <c r="I45" s="69"/>
      <c r="J45" s="69"/>
      <c r="T45" s="70"/>
      <c r="U45" s="70"/>
      <c r="V45" s="83"/>
      <c r="W45" s="70"/>
    </row>
    <row r="46" spans="1:23" s="80" customFormat="1" x14ac:dyDescent="0.15">
      <c r="B46" s="69"/>
      <c r="C46" s="69"/>
      <c r="D46" s="69"/>
      <c r="E46" s="69"/>
      <c r="F46" s="69"/>
      <c r="G46" s="69"/>
      <c r="H46" s="69"/>
      <c r="I46" s="69"/>
      <c r="J46" s="69"/>
      <c r="T46" s="71"/>
      <c r="U46" s="70"/>
      <c r="V46" s="70"/>
      <c r="W46" s="82"/>
    </row>
    <row r="47" spans="1:23" s="80" customFormat="1" x14ac:dyDescent="0.15">
      <c r="B47" s="69"/>
      <c r="C47" s="69"/>
      <c r="D47" s="69"/>
      <c r="E47" s="69"/>
      <c r="F47" s="69"/>
      <c r="G47" s="69"/>
      <c r="H47" s="69"/>
      <c r="I47" s="69"/>
      <c r="J47" s="69"/>
      <c r="T47" s="71"/>
      <c r="U47" s="70"/>
      <c r="V47" s="70"/>
      <c r="W47" s="82"/>
    </row>
    <row r="48" spans="1:23" s="80" customFormat="1" x14ac:dyDescent="0.15">
      <c r="B48" s="69"/>
      <c r="C48" s="69"/>
      <c r="D48" s="69"/>
      <c r="E48" s="69"/>
      <c r="F48" s="69"/>
      <c r="G48" s="69"/>
      <c r="H48" s="69"/>
      <c r="I48" s="69"/>
      <c r="J48" s="69"/>
      <c r="T48" s="71"/>
      <c r="U48" s="70"/>
      <c r="V48" s="70"/>
      <c r="W48" s="82"/>
    </row>
    <row r="49" spans="2:23" s="80" customFormat="1" x14ac:dyDescent="0.15">
      <c r="B49" s="69"/>
      <c r="C49" s="69"/>
      <c r="D49" s="69"/>
      <c r="E49" s="69"/>
      <c r="F49" s="69"/>
      <c r="G49" s="69"/>
      <c r="H49" s="69"/>
      <c r="I49" s="69"/>
      <c r="J49" s="69"/>
      <c r="T49" s="71"/>
      <c r="U49" s="70"/>
      <c r="V49" s="70"/>
      <c r="W49" s="82"/>
    </row>
    <row r="50" spans="2:23" s="80" customFormat="1" x14ac:dyDescent="0.15">
      <c r="B50" s="69"/>
      <c r="C50" s="69"/>
      <c r="D50" s="69"/>
      <c r="E50" s="69"/>
      <c r="F50" s="69"/>
      <c r="G50" s="69"/>
      <c r="H50" s="69"/>
      <c r="I50" s="69"/>
      <c r="J50" s="69"/>
      <c r="T50" s="71"/>
      <c r="U50" s="71"/>
      <c r="V50" s="71"/>
      <c r="W50" s="70"/>
    </row>
    <row r="51" spans="2:23" s="80" customFormat="1" ht="13.5" customHeight="1" x14ac:dyDescent="0.15">
      <c r="B51" s="69"/>
      <c r="C51" s="69"/>
      <c r="D51" s="69"/>
      <c r="E51" s="69"/>
      <c r="F51" s="69"/>
      <c r="G51" s="69"/>
      <c r="H51" s="69"/>
      <c r="I51" s="69"/>
      <c r="J51" s="69"/>
      <c r="T51" s="70"/>
      <c r="U51" s="70"/>
      <c r="V51" s="70"/>
      <c r="W51" s="83"/>
    </row>
    <row r="52" spans="2:23" s="80" customFormat="1" x14ac:dyDescent="0.15">
      <c r="B52" s="69"/>
      <c r="C52" s="69"/>
      <c r="D52" s="69"/>
      <c r="E52" s="69"/>
      <c r="F52" s="69"/>
      <c r="G52" s="69"/>
      <c r="H52" s="69"/>
      <c r="I52" s="69"/>
      <c r="J52" s="69"/>
      <c r="T52" s="82"/>
      <c r="U52" s="70"/>
      <c r="V52" s="83"/>
      <c r="W52" s="82"/>
    </row>
    <row r="53" spans="2:23" s="80" customFormat="1" x14ac:dyDescent="0.15">
      <c r="B53" s="69"/>
      <c r="C53" s="69"/>
      <c r="D53" s="69"/>
      <c r="E53" s="69"/>
      <c r="F53" s="69"/>
      <c r="G53" s="69"/>
      <c r="H53" s="69"/>
      <c r="I53" s="69"/>
      <c r="J53" s="69"/>
      <c r="T53" s="70"/>
      <c r="U53" s="70"/>
      <c r="V53" s="70"/>
      <c r="W53" s="70"/>
    </row>
    <row r="54" spans="2:23" s="80" customFormat="1" ht="13.5" customHeight="1" x14ac:dyDescent="0.15">
      <c r="B54" s="69"/>
      <c r="C54" s="69"/>
      <c r="D54" s="69"/>
      <c r="E54" s="69"/>
      <c r="F54" s="69"/>
      <c r="G54" s="69"/>
      <c r="H54" s="69"/>
      <c r="I54" s="69"/>
      <c r="J54" s="69"/>
      <c r="T54" s="71"/>
      <c r="U54" s="70"/>
      <c r="V54" s="71"/>
      <c r="W54" s="82"/>
    </row>
    <row r="55" spans="2:23" s="80" customFormat="1" x14ac:dyDescent="0.15">
      <c r="B55" s="69"/>
      <c r="C55" s="69"/>
      <c r="D55" s="69"/>
      <c r="E55" s="69"/>
      <c r="F55" s="69"/>
      <c r="G55" s="69"/>
      <c r="H55" s="69"/>
      <c r="I55" s="69"/>
      <c r="J55" s="69"/>
      <c r="T55" s="91"/>
      <c r="U55" s="70"/>
      <c r="V55" s="70"/>
      <c r="W55" s="82"/>
    </row>
    <row r="56" spans="2:23" s="80" customFormat="1" x14ac:dyDescent="0.15">
      <c r="B56" s="69"/>
      <c r="C56" s="69"/>
      <c r="D56" s="69"/>
      <c r="E56" s="69"/>
      <c r="F56" s="69"/>
      <c r="G56" s="69"/>
      <c r="H56" s="69"/>
      <c r="I56" s="69"/>
      <c r="J56" s="69"/>
      <c r="K56" s="69"/>
      <c r="L56" s="69"/>
      <c r="M56" s="69"/>
      <c r="N56" s="69"/>
      <c r="O56" s="69"/>
      <c r="P56" s="69"/>
      <c r="Q56" s="69"/>
      <c r="R56" s="69"/>
      <c r="S56" s="69"/>
      <c r="T56" s="70"/>
      <c r="U56" s="71"/>
      <c r="V56" s="70"/>
      <c r="W56" s="70"/>
    </row>
    <row r="57" spans="2:23" s="80" customFormat="1" x14ac:dyDescent="0.15">
      <c r="B57" s="69"/>
      <c r="C57" s="69"/>
      <c r="D57" s="69"/>
      <c r="E57" s="69"/>
      <c r="F57" s="69"/>
      <c r="G57" s="69"/>
      <c r="H57" s="69"/>
      <c r="I57" s="69"/>
      <c r="J57" s="69"/>
      <c r="K57" s="69"/>
      <c r="L57" s="69"/>
      <c r="M57" s="69"/>
      <c r="N57" s="69"/>
      <c r="O57" s="69"/>
      <c r="P57" s="69"/>
      <c r="Q57" s="69"/>
      <c r="R57" s="69"/>
      <c r="S57" s="69"/>
      <c r="T57" s="81"/>
      <c r="U57" s="81"/>
      <c r="V57" s="81"/>
      <c r="W57" s="81"/>
    </row>
    <row r="58" spans="2:23" s="80" customFormat="1" x14ac:dyDescent="0.15">
      <c r="B58" s="69"/>
      <c r="C58" s="69"/>
      <c r="D58" s="69"/>
      <c r="E58" s="69"/>
      <c r="F58" s="69"/>
      <c r="G58" s="69"/>
      <c r="H58" s="69"/>
      <c r="I58" s="69"/>
      <c r="J58" s="69"/>
      <c r="K58" s="69"/>
      <c r="L58" s="69"/>
      <c r="M58" s="69"/>
      <c r="N58" s="69"/>
      <c r="O58" s="69"/>
      <c r="P58" s="69"/>
      <c r="Q58" s="69"/>
      <c r="R58" s="69"/>
      <c r="S58" s="69"/>
      <c r="T58" s="81"/>
    </row>
    <row r="59" spans="2:23" s="80" customFormat="1" x14ac:dyDescent="0.15">
      <c r="B59" s="69"/>
      <c r="C59" s="69"/>
      <c r="D59" s="69"/>
      <c r="E59" s="69"/>
      <c r="F59" s="69"/>
      <c r="G59" s="69"/>
      <c r="H59" s="69"/>
      <c r="I59" s="69"/>
      <c r="J59" s="69"/>
      <c r="K59" s="69"/>
      <c r="L59" s="69"/>
      <c r="M59" s="69"/>
      <c r="N59" s="69"/>
      <c r="O59" s="69"/>
      <c r="P59" s="69"/>
      <c r="Q59" s="69"/>
      <c r="R59" s="69"/>
      <c r="S59" s="69"/>
      <c r="T59" s="81"/>
    </row>
    <row r="60" spans="2:23" s="80" customFormat="1" x14ac:dyDescent="0.15">
      <c r="B60" s="69"/>
      <c r="C60" s="69"/>
      <c r="D60" s="69"/>
      <c r="E60" s="69"/>
      <c r="F60" s="69"/>
      <c r="G60" s="69"/>
      <c r="H60" s="69"/>
      <c r="I60" s="69"/>
      <c r="J60" s="69"/>
      <c r="K60" s="69"/>
      <c r="L60" s="69"/>
      <c r="M60" s="69"/>
      <c r="N60" s="69"/>
      <c r="O60" s="69"/>
      <c r="P60" s="69"/>
      <c r="Q60" s="69"/>
      <c r="R60" s="69"/>
      <c r="S60" s="69"/>
      <c r="T60" s="81"/>
    </row>
    <row r="61" spans="2:23" s="80" customFormat="1" x14ac:dyDescent="0.15">
      <c r="B61" s="69"/>
      <c r="C61" s="69"/>
      <c r="D61" s="69"/>
      <c r="E61" s="69"/>
      <c r="F61" s="69"/>
      <c r="G61" s="69"/>
      <c r="H61" s="69"/>
      <c r="I61" s="69"/>
      <c r="J61" s="69"/>
      <c r="K61" s="69"/>
      <c r="L61" s="69"/>
      <c r="M61" s="69"/>
      <c r="N61" s="69"/>
      <c r="O61" s="69"/>
      <c r="P61" s="69"/>
      <c r="Q61" s="69"/>
      <c r="R61" s="69"/>
      <c r="S61" s="69"/>
    </row>
    <row r="62" spans="2:23" s="80" customFormat="1" x14ac:dyDescent="0.15">
      <c r="B62" s="69"/>
      <c r="C62" s="69"/>
      <c r="D62" s="69"/>
      <c r="E62" s="69"/>
      <c r="F62" s="69"/>
      <c r="G62" s="69"/>
      <c r="H62" s="69"/>
      <c r="I62" s="69"/>
      <c r="J62" s="69"/>
      <c r="K62" s="69"/>
      <c r="L62" s="69"/>
      <c r="M62" s="69"/>
      <c r="N62" s="69"/>
      <c r="O62" s="69"/>
      <c r="P62" s="69"/>
      <c r="Q62" s="69"/>
      <c r="R62" s="69"/>
      <c r="S62" s="69"/>
    </row>
    <row r="63" spans="2:23" s="80" customFormat="1" ht="13.5" customHeight="1" x14ac:dyDescent="0.15">
      <c r="B63" s="69"/>
      <c r="C63" s="69"/>
      <c r="D63" s="69"/>
      <c r="E63" s="69"/>
      <c r="F63" s="69"/>
      <c r="G63" s="69"/>
      <c r="H63" s="69"/>
      <c r="I63" s="69"/>
      <c r="J63" s="69"/>
      <c r="K63" s="69"/>
      <c r="L63" s="69"/>
      <c r="M63" s="69"/>
      <c r="N63" s="69"/>
      <c r="O63" s="69"/>
      <c r="P63" s="69"/>
      <c r="Q63" s="69"/>
      <c r="R63" s="69"/>
      <c r="S63" s="69"/>
    </row>
    <row r="64" spans="2:23" s="80" customFormat="1" ht="13.5" customHeight="1" x14ac:dyDescent="0.15">
      <c r="B64" s="69"/>
      <c r="C64" s="69"/>
      <c r="D64" s="69"/>
      <c r="E64" s="69"/>
      <c r="F64" s="69"/>
      <c r="G64" s="69"/>
      <c r="H64" s="69"/>
      <c r="I64" s="69"/>
      <c r="J64" s="69"/>
      <c r="K64" s="69"/>
      <c r="L64" s="69"/>
      <c r="M64" s="69"/>
      <c r="N64" s="69"/>
      <c r="O64" s="69"/>
      <c r="P64" s="69"/>
      <c r="Q64" s="69"/>
      <c r="R64" s="69"/>
      <c r="S64" s="69"/>
    </row>
    <row r="65" spans="2:19" s="80" customFormat="1" x14ac:dyDescent="0.15">
      <c r="B65" s="69"/>
      <c r="C65" s="69"/>
      <c r="D65" s="69"/>
      <c r="E65" s="69"/>
      <c r="F65" s="69"/>
      <c r="G65" s="69"/>
      <c r="H65" s="69"/>
      <c r="I65" s="69"/>
      <c r="J65" s="69"/>
      <c r="K65" s="69"/>
      <c r="L65" s="69"/>
      <c r="M65" s="69"/>
      <c r="N65" s="69"/>
      <c r="O65" s="69"/>
      <c r="P65" s="69"/>
      <c r="Q65" s="69"/>
      <c r="R65" s="69"/>
      <c r="S65" s="69"/>
    </row>
    <row r="66" spans="2:19" s="80" customFormat="1" x14ac:dyDescent="0.15">
      <c r="B66" s="69"/>
      <c r="C66" s="69"/>
      <c r="D66" s="69"/>
      <c r="E66" s="69"/>
      <c r="F66" s="69"/>
      <c r="G66" s="69"/>
      <c r="H66" s="69"/>
      <c r="I66" s="69"/>
      <c r="J66" s="69"/>
      <c r="K66" s="69"/>
      <c r="L66" s="69"/>
      <c r="M66" s="69"/>
      <c r="N66" s="69"/>
      <c r="O66" s="69"/>
      <c r="P66" s="69"/>
      <c r="Q66" s="69"/>
      <c r="R66" s="69"/>
      <c r="S66" s="69"/>
    </row>
    <row r="67" spans="2:19" s="80" customFormat="1" x14ac:dyDescent="0.15">
      <c r="B67" s="69"/>
      <c r="C67" s="69"/>
      <c r="D67" s="69"/>
      <c r="E67" s="69"/>
      <c r="F67" s="69"/>
      <c r="G67" s="69"/>
      <c r="H67" s="69"/>
      <c r="I67" s="69"/>
      <c r="J67" s="69"/>
      <c r="K67" s="69"/>
      <c r="L67" s="69"/>
      <c r="M67" s="69"/>
      <c r="N67" s="69"/>
      <c r="O67" s="69"/>
      <c r="P67" s="69"/>
      <c r="Q67" s="69"/>
      <c r="R67" s="69"/>
      <c r="S67" s="69"/>
    </row>
    <row r="68" spans="2:19" s="80" customFormat="1" ht="13.5" customHeight="1" x14ac:dyDescent="0.15">
      <c r="B68" s="69"/>
      <c r="C68" s="69"/>
      <c r="D68" s="69"/>
      <c r="E68" s="69"/>
      <c r="F68" s="69"/>
      <c r="G68" s="69"/>
      <c r="H68" s="69"/>
      <c r="I68" s="69"/>
      <c r="J68" s="69"/>
      <c r="K68" s="69"/>
      <c r="L68" s="69"/>
      <c r="M68" s="69"/>
      <c r="N68" s="69"/>
      <c r="O68" s="69"/>
      <c r="P68" s="69"/>
      <c r="Q68" s="69"/>
      <c r="R68" s="69"/>
      <c r="S68" s="69"/>
    </row>
    <row r="69" spans="2:19" s="80" customFormat="1" x14ac:dyDescent="0.15">
      <c r="B69" s="69"/>
      <c r="C69" s="69"/>
      <c r="D69" s="69"/>
      <c r="E69" s="69"/>
      <c r="F69" s="69"/>
      <c r="G69" s="69"/>
      <c r="H69" s="69"/>
      <c r="I69" s="69"/>
      <c r="J69" s="69"/>
      <c r="K69" s="69"/>
      <c r="L69" s="69"/>
      <c r="M69" s="69"/>
      <c r="N69" s="69"/>
      <c r="O69" s="69"/>
      <c r="P69" s="69"/>
      <c r="Q69" s="69"/>
      <c r="R69" s="69"/>
      <c r="S69" s="69"/>
    </row>
    <row r="70" spans="2:19" s="80" customFormat="1" x14ac:dyDescent="0.15">
      <c r="B70" s="69"/>
      <c r="C70" s="69"/>
      <c r="D70" s="69"/>
      <c r="E70" s="69"/>
      <c r="F70" s="69"/>
      <c r="G70" s="69"/>
      <c r="H70" s="69"/>
      <c r="I70" s="69"/>
      <c r="J70" s="69"/>
      <c r="K70" s="69"/>
      <c r="L70" s="69"/>
      <c r="M70" s="69"/>
      <c r="N70" s="69"/>
      <c r="O70" s="69"/>
      <c r="P70" s="69"/>
      <c r="Q70" s="69"/>
      <c r="R70" s="69"/>
      <c r="S70" s="69"/>
    </row>
    <row r="71" spans="2:19" s="80" customFormat="1" x14ac:dyDescent="0.15">
      <c r="B71" s="69"/>
      <c r="C71" s="69"/>
      <c r="D71" s="69"/>
      <c r="E71" s="69"/>
      <c r="F71" s="69"/>
      <c r="G71" s="69"/>
      <c r="H71" s="69"/>
      <c r="I71" s="69"/>
      <c r="J71" s="69"/>
      <c r="K71" s="69"/>
      <c r="L71" s="69"/>
      <c r="M71" s="69"/>
      <c r="N71" s="69"/>
      <c r="O71" s="69"/>
      <c r="P71" s="69"/>
      <c r="Q71" s="69"/>
      <c r="R71" s="69"/>
      <c r="S71" s="69"/>
    </row>
    <row r="72" spans="2:19" s="80" customFormat="1" x14ac:dyDescent="0.15">
      <c r="B72" s="69"/>
      <c r="C72" s="69"/>
      <c r="D72" s="69"/>
      <c r="E72" s="69"/>
      <c r="F72" s="69"/>
      <c r="G72" s="69"/>
      <c r="H72" s="69"/>
      <c r="I72" s="69"/>
      <c r="J72" s="69"/>
      <c r="K72" s="69"/>
      <c r="L72" s="69"/>
      <c r="M72" s="69"/>
      <c r="N72" s="69"/>
      <c r="O72" s="69"/>
      <c r="P72" s="69"/>
      <c r="Q72" s="69"/>
      <c r="R72" s="69"/>
      <c r="S72" s="69"/>
    </row>
    <row r="73" spans="2:19" s="80" customFormat="1" x14ac:dyDescent="0.15">
      <c r="B73" s="69"/>
      <c r="C73" s="69"/>
      <c r="D73" s="69"/>
      <c r="E73" s="69"/>
      <c r="F73" s="69"/>
      <c r="G73" s="69"/>
      <c r="H73" s="69"/>
      <c r="I73" s="69"/>
      <c r="J73" s="69"/>
      <c r="K73" s="69"/>
      <c r="L73" s="69"/>
      <c r="M73" s="69"/>
      <c r="N73" s="69"/>
      <c r="O73" s="69"/>
      <c r="P73" s="69"/>
      <c r="Q73" s="69"/>
      <c r="R73" s="69"/>
      <c r="S73" s="69"/>
    </row>
    <row r="74" spans="2:19" s="80" customFormat="1" ht="13.5" customHeight="1" x14ac:dyDescent="0.15">
      <c r="B74" s="69"/>
      <c r="C74" s="69"/>
      <c r="D74" s="69"/>
      <c r="E74" s="69"/>
      <c r="F74" s="69"/>
      <c r="G74" s="69"/>
      <c r="H74" s="69"/>
      <c r="I74" s="69"/>
      <c r="J74" s="69"/>
      <c r="K74" s="69"/>
      <c r="L74" s="69"/>
      <c r="M74" s="69"/>
      <c r="N74" s="69"/>
      <c r="O74" s="69"/>
      <c r="P74" s="69"/>
      <c r="Q74" s="69"/>
      <c r="R74" s="69"/>
      <c r="S74" s="69"/>
    </row>
    <row r="75" spans="2:19" s="80" customFormat="1" x14ac:dyDescent="0.15">
      <c r="B75" s="69"/>
      <c r="C75" s="69"/>
      <c r="D75" s="69"/>
      <c r="E75" s="69"/>
      <c r="F75" s="69"/>
      <c r="G75" s="69"/>
      <c r="H75" s="69"/>
      <c r="I75" s="69"/>
      <c r="J75" s="69"/>
      <c r="K75" s="69"/>
      <c r="L75" s="69"/>
      <c r="M75" s="69"/>
      <c r="N75" s="69"/>
      <c r="O75" s="69"/>
      <c r="P75" s="69"/>
      <c r="Q75" s="69"/>
      <c r="R75" s="69"/>
      <c r="S75" s="69"/>
    </row>
    <row r="76" spans="2:19" s="80" customFormat="1" x14ac:dyDescent="0.15">
      <c r="B76" s="69"/>
      <c r="C76" s="69"/>
      <c r="D76" s="69"/>
      <c r="E76" s="69"/>
      <c r="F76" s="69"/>
      <c r="G76" s="69"/>
      <c r="H76" s="69"/>
      <c r="I76" s="69"/>
      <c r="J76" s="69"/>
      <c r="K76" s="69"/>
      <c r="L76" s="69"/>
      <c r="M76" s="69"/>
      <c r="N76" s="69"/>
      <c r="O76" s="69"/>
      <c r="P76" s="69"/>
      <c r="Q76" s="69"/>
      <c r="R76" s="69"/>
      <c r="S76" s="69"/>
    </row>
    <row r="77" spans="2:19" s="80" customFormat="1" x14ac:dyDescent="0.15">
      <c r="B77" s="69"/>
      <c r="C77" s="69"/>
      <c r="D77" s="69"/>
      <c r="E77" s="69"/>
      <c r="F77" s="69"/>
      <c r="G77" s="69"/>
      <c r="H77" s="69"/>
      <c r="I77" s="69"/>
      <c r="J77" s="69"/>
      <c r="K77" s="69"/>
      <c r="L77" s="69"/>
      <c r="M77" s="69"/>
      <c r="N77" s="69"/>
      <c r="O77" s="69"/>
      <c r="P77" s="69"/>
      <c r="Q77" s="69"/>
      <c r="R77" s="69"/>
      <c r="S77" s="69"/>
    </row>
    <row r="78" spans="2:19" s="80" customFormat="1" x14ac:dyDescent="0.15">
      <c r="B78" s="69"/>
      <c r="C78" s="69"/>
      <c r="D78" s="69"/>
      <c r="E78" s="69"/>
      <c r="F78" s="69"/>
      <c r="G78" s="69"/>
      <c r="H78" s="69"/>
      <c r="I78" s="69"/>
      <c r="J78" s="69"/>
      <c r="K78" s="69"/>
      <c r="L78" s="69"/>
      <c r="M78" s="69"/>
      <c r="N78" s="69"/>
      <c r="O78" s="69"/>
      <c r="P78" s="69"/>
      <c r="Q78" s="69"/>
      <c r="R78" s="69"/>
      <c r="S78" s="69"/>
    </row>
    <row r="79" spans="2:19" s="80" customFormat="1" x14ac:dyDescent="0.15">
      <c r="B79" s="69"/>
      <c r="C79" s="69"/>
      <c r="D79" s="69"/>
      <c r="E79" s="69"/>
      <c r="F79" s="69"/>
      <c r="G79" s="69"/>
      <c r="H79" s="69"/>
      <c r="I79" s="69"/>
      <c r="J79" s="69"/>
      <c r="K79" s="69"/>
      <c r="L79" s="69"/>
      <c r="M79" s="69"/>
      <c r="N79" s="69"/>
      <c r="O79" s="69"/>
      <c r="P79" s="69"/>
      <c r="Q79" s="69"/>
      <c r="R79" s="69"/>
      <c r="S79" s="69"/>
    </row>
    <row r="80" spans="2:19" s="80" customFormat="1" x14ac:dyDescent="0.15">
      <c r="B80" s="69"/>
      <c r="C80" s="69"/>
      <c r="D80" s="69"/>
      <c r="E80" s="69"/>
      <c r="F80" s="69"/>
      <c r="G80" s="69"/>
      <c r="H80" s="69"/>
      <c r="I80" s="69"/>
      <c r="J80" s="69"/>
      <c r="K80" s="69"/>
      <c r="L80" s="69"/>
      <c r="M80" s="69"/>
      <c r="N80" s="69"/>
      <c r="O80" s="69"/>
      <c r="P80" s="69"/>
      <c r="Q80" s="69"/>
      <c r="R80" s="69"/>
      <c r="S80" s="69"/>
    </row>
    <row r="81" spans="1:19" s="80" customFormat="1" x14ac:dyDescent="0.15">
      <c r="B81" s="69"/>
      <c r="C81" s="69"/>
      <c r="D81" s="69"/>
      <c r="E81" s="69"/>
      <c r="F81" s="69"/>
      <c r="G81" s="69"/>
      <c r="H81" s="69"/>
      <c r="I81" s="69"/>
      <c r="J81" s="69"/>
      <c r="K81" s="69"/>
      <c r="L81" s="69"/>
      <c r="M81" s="69"/>
      <c r="N81" s="69"/>
      <c r="O81" s="69"/>
      <c r="P81" s="69"/>
      <c r="Q81" s="69"/>
      <c r="R81" s="69"/>
      <c r="S81" s="69"/>
    </row>
    <row r="82" spans="1:19" s="80" customFormat="1" x14ac:dyDescent="0.15">
      <c r="B82" s="69"/>
      <c r="C82" s="69"/>
      <c r="D82" s="69"/>
      <c r="E82" s="69"/>
      <c r="F82" s="69"/>
      <c r="G82" s="69"/>
      <c r="H82" s="69"/>
      <c r="I82" s="69"/>
      <c r="J82" s="69"/>
      <c r="K82" s="69"/>
      <c r="L82" s="69"/>
      <c r="M82" s="69"/>
      <c r="N82" s="69"/>
      <c r="O82" s="69"/>
      <c r="P82" s="69"/>
      <c r="Q82" s="69"/>
      <c r="R82" s="69"/>
      <c r="S82" s="69"/>
    </row>
    <row r="83" spans="1:19" s="80" customFormat="1" x14ac:dyDescent="0.15">
      <c r="B83" s="69"/>
      <c r="C83" s="69"/>
      <c r="D83" s="69"/>
      <c r="E83" s="69"/>
      <c r="F83" s="69"/>
      <c r="G83" s="69"/>
      <c r="H83" s="69"/>
      <c r="I83" s="69"/>
      <c r="J83" s="69"/>
      <c r="K83" s="69"/>
      <c r="L83" s="69"/>
      <c r="M83" s="69"/>
      <c r="N83" s="69"/>
      <c r="O83" s="69"/>
      <c r="P83" s="69"/>
      <c r="Q83" s="69"/>
      <c r="R83" s="69"/>
      <c r="S83" s="69"/>
    </row>
    <row r="84" spans="1:19" s="80" customFormat="1" x14ac:dyDescent="0.15">
      <c r="B84" s="69"/>
      <c r="C84" s="69"/>
      <c r="D84" s="69"/>
      <c r="E84" s="69"/>
      <c r="F84" s="69"/>
      <c r="G84" s="69"/>
      <c r="H84" s="69"/>
      <c r="I84" s="69"/>
      <c r="J84" s="69"/>
      <c r="K84" s="69"/>
      <c r="L84" s="69"/>
      <c r="M84" s="69"/>
      <c r="N84" s="69"/>
      <c r="O84" s="69"/>
      <c r="P84" s="69"/>
      <c r="Q84" s="69"/>
      <c r="R84" s="69"/>
      <c r="S84" s="69"/>
    </row>
    <row r="85" spans="1:19" s="80" customFormat="1" x14ac:dyDescent="0.15">
      <c r="B85" s="69"/>
      <c r="C85" s="69"/>
      <c r="D85" s="69"/>
      <c r="E85" s="69"/>
      <c r="F85" s="69"/>
      <c r="G85" s="69"/>
      <c r="H85" s="69"/>
      <c r="I85" s="69"/>
      <c r="J85" s="69"/>
      <c r="K85" s="69"/>
      <c r="L85" s="69"/>
      <c r="M85" s="69"/>
      <c r="N85" s="69"/>
      <c r="O85" s="69"/>
      <c r="P85" s="69"/>
      <c r="Q85" s="69"/>
      <c r="R85" s="69"/>
      <c r="S85" s="69"/>
    </row>
    <row r="86" spans="1:19" s="80" customFormat="1" ht="13.5" customHeight="1" x14ac:dyDescent="0.15">
      <c r="B86" s="69"/>
      <c r="C86" s="69"/>
      <c r="D86" s="69"/>
      <c r="E86" s="69"/>
      <c r="F86" s="69"/>
      <c r="G86" s="69"/>
      <c r="H86" s="69"/>
      <c r="I86" s="69"/>
      <c r="J86" s="69"/>
      <c r="K86" s="69"/>
      <c r="L86" s="69"/>
      <c r="M86" s="69"/>
      <c r="N86" s="69"/>
      <c r="O86" s="69"/>
      <c r="P86" s="69"/>
      <c r="Q86" s="69"/>
      <c r="R86" s="69"/>
      <c r="S86" s="69"/>
    </row>
    <row r="87" spans="1:19" s="80" customFormat="1" x14ac:dyDescent="0.15">
      <c r="B87" s="69"/>
      <c r="C87" s="69"/>
      <c r="D87" s="69"/>
      <c r="E87" s="69"/>
      <c r="F87" s="69"/>
      <c r="G87" s="69"/>
      <c r="H87" s="69"/>
      <c r="I87" s="69"/>
      <c r="J87" s="69"/>
      <c r="K87" s="69"/>
      <c r="L87" s="69"/>
      <c r="M87" s="69"/>
      <c r="N87" s="69"/>
      <c r="O87" s="69"/>
      <c r="P87" s="69"/>
      <c r="Q87" s="69"/>
      <c r="R87" s="69"/>
      <c r="S87" s="69"/>
    </row>
    <row r="88" spans="1:19" s="80" customFormat="1" x14ac:dyDescent="0.15">
      <c r="B88" s="69"/>
      <c r="C88" s="69"/>
      <c r="D88" s="69"/>
      <c r="E88" s="69"/>
      <c r="F88" s="69"/>
      <c r="G88" s="69"/>
      <c r="H88" s="69"/>
      <c r="I88" s="69"/>
      <c r="J88" s="69"/>
      <c r="K88" s="69"/>
      <c r="L88" s="69"/>
      <c r="M88" s="69"/>
      <c r="N88" s="69"/>
      <c r="O88" s="69"/>
      <c r="P88" s="69"/>
      <c r="Q88" s="69"/>
      <c r="R88" s="69"/>
      <c r="S88" s="69"/>
    </row>
    <row r="89" spans="1:19" s="80" customFormat="1" ht="13.5" customHeight="1" x14ac:dyDescent="0.15">
      <c r="B89" s="69"/>
      <c r="C89" s="69"/>
      <c r="D89" s="69"/>
      <c r="E89" s="69"/>
      <c r="F89" s="69"/>
      <c r="G89" s="69"/>
      <c r="H89" s="69"/>
      <c r="I89" s="69"/>
      <c r="J89" s="69"/>
      <c r="K89" s="69"/>
      <c r="L89" s="69"/>
      <c r="M89" s="69"/>
      <c r="N89" s="69"/>
      <c r="O89" s="69"/>
      <c r="P89" s="69"/>
      <c r="Q89" s="69"/>
      <c r="R89" s="69"/>
      <c r="S89" s="69"/>
    </row>
    <row r="90" spans="1:19" s="80" customFormat="1" x14ac:dyDescent="0.15">
      <c r="B90" s="69"/>
      <c r="C90" s="69"/>
      <c r="D90" s="69"/>
      <c r="E90" s="69"/>
      <c r="F90" s="69"/>
      <c r="G90" s="69"/>
      <c r="H90" s="69"/>
      <c r="I90" s="69"/>
      <c r="J90" s="69"/>
      <c r="K90" s="69"/>
      <c r="L90" s="69"/>
      <c r="M90" s="69"/>
      <c r="N90" s="69"/>
      <c r="O90" s="69"/>
      <c r="P90" s="69"/>
      <c r="Q90" s="69"/>
      <c r="R90" s="69"/>
      <c r="S90" s="69"/>
    </row>
    <row r="91" spans="1:19" s="80" customFormat="1" x14ac:dyDescent="0.15">
      <c r="B91" s="69"/>
      <c r="C91" s="69"/>
      <c r="D91" s="69"/>
      <c r="E91" s="69"/>
      <c r="F91" s="69"/>
      <c r="G91" s="69"/>
      <c r="H91" s="69"/>
      <c r="I91" s="69"/>
      <c r="J91" s="69"/>
      <c r="K91" s="69"/>
      <c r="L91" s="69"/>
      <c r="M91" s="69"/>
      <c r="N91" s="69"/>
      <c r="O91" s="69"/>
      <c r="P91" s="69"/>
      <c r="Q91" s="69"/>
      <c r="R91" s="69"/>
      <c r="S91" s="69"/>
    </row>
    <row r="92" spans="1:19" s="80" customFormat="1" x14ac:dyDescent="0.15">
      <c r="B92" s="69"/>
      <c r="C92" s="69"/>
      <c r="D92" s="69"/>
      <c r="E92" s="69"/>
      <c r="F92" s="69"/>
      <c r="G92" s="69"/>
      <c r="H92" s="69"/>
      <c r="I92" s="69"/>
      <c r="J92" s="69"/>
      <c r="K92" s="69"/>
      <c r="L92" s="69"/>
      <c r="M92" s="69"/>
      <c r="N92" s="69"/>
      <c r="O92" s="69"/>
      <c r="P92" s="69"/>
      <c r="Q92" s="69"/>
      <c r="R92" s="69"/>
      <c r="S92" s="69"/>
    </row>
    <row r="93" spans="1:19" s="80" customFormat="1" x14ac:dyDescent="0.15">
      <c r="B93" s="69"/>
      <c r="C93" s="69"/>
      <c r="D93" s="69"/>
      <c r="E93" s="69"/>
      <c r="F93" s="69"/>
      <c r="G93" s="69"/>
      <c r="H93" s="69"/>
      <c r="I93" s="69"/>
      <c r="J93" s="69"/>
      <c r="K93" s="69"/>
      <c r="L93" s="69"/>
      <c r="M93" s="69"/>
      <c r="N93" s="69"/>
      <c r="O93" s="69"/>
      <c r="P93" s="69"/>
      <c r="Q93" s="69"/>
      <c r="R93" s="69"/>
      <c r="S93" s="69"/>
    </row>
    <row r="94" spans="1:19" s="80" customFormat="1" x14ac:dyDescent="0.15">
      <c r="B94" s="69"/>
      <c r="C94" s="69"/>
      <c r="D94" s="69"/>
      <c r="E94" s="69"/>
      <c r="F94" s="69"/>
      <c r="G94" s="69"/>
      <c r="H94" s="69"/>
      <c r="I94" s="69"/>
      <c r="J94" s="69"/>
      <c r="K94" s="69"/>
      <c r="L94" s="69"/>
      <c r="M94" s="69"/>
      <c r="N94" s="69"/>
      <c r="O94" s="69"/>
      <c r="P94" s="69"/>
      <c r="Q94" s="69"/>
      <c r="R94" s="69"/>
      <c r="S94" s="69"/>
    </row>
    <row r="95" spans="1:19" x14ac:dyDescent="0.15">
      <c r="A95" s="80"/>
    </row>
    <row r="96" spans="1:19" x14ac:dyDescent="0.15">
      <c r="A96" s="80"/>
    </row>
    <row r="97" spans="1:1" x14ac:dyDescent="0.15">
      <c r="A97" s="80"/>
    </row>
    <row r="98" spans="1:1" x14ac:dyDescent="0.15">
      <c r="A98" s="80"/>
    </row>
    <row r="99" spans="1:1" x14ac:dyDescent="0.15">
      <c r="A99" s="80"/>
    </row>
  </sheetData>
  <mergeCells count="48">
    <mergeCell ref="B6:B30"/>
    <mergeCell ref="C6:C20"/>
    <mergeCell ref="R6:S6"/>
    <mergeCell ref="R7:S7"/>
    <mergeCell ref="R8:S8"/>
    <mergeCell ref="D15:D17"/>
    <mergeCell ref="Q15:S15"/>
    <mergeCell ref="Q16:S16"/>
    <mergeCell ref="Q17:S17"/>
    <mergeCell ref="R9:S9"/>
    <mergeCell ref="G10:J10"/>
    <mergeCell ref="R10:S10"/>
    <mergeCell ref="G11:J11"/>
    <mergeCell ref="R11:S11"/>
    <mergeCell ref="K12:K37"/>
    <mergeCell ref="Q12:S12"/>
    <mergeCell ref="B3:E3"/>
    <mergeCell ref="K3:S3"/>
    <mergeCell ref="B4:C5"/>
    <mergeCell ref="R4:S4"/>
    <mergeCell ref="R5:S5"/>
    <mergeCell ref="Q18:S18"/>
    <mergeCell ref="Q19:S19"/>
    <mergeCell ref="Q27:S27"/>
    <mergeCell ref="D13:D14"/>
    <mergeCell ref="I13:J13"/>
    <mergeCell ref="Q13:S13"/>
    <mergeCell ref="I14:J14"/>
    <mergeCell ref="Q14:S14"/>
    <mergeCell ref="D20:E20"/>
    <mergeCell ref="Q20:S20"/>
    <mergeCell ref="C21:C30"/>
    <mergeCell ref="D21:D23"/>
    <mergeCell ref="Q21:S21"/>
    <mergeCell ref="Q22:S22"/>
    <mergeCell ref="Q23:S23"/>
    <mergeCell ref="Q24:S24"/>
    <mergeCell ref="Q25:S25"/>
    <mergeCell ref="Q26:S26"/>
    <mergeCell ref="D30:E30"/>
    <mergeCell ref="Q30:S30"/>
    <mergeCell ref="Q36:S36"/>
    <mergeCell ref="Q37:S37"/>
    <mergeCell ref="Q28:S28"/>
    <mergeCell ref="Q29:S29"/>
    <mergeCell ref="Q31:S31"/>
    <mergeCell ref="Q33:S33"/>
    <mergeCell ref="Q34:S34"/>
  </mergeCells>
  <phoneticPr fontId="4"/>
  <pageMargins left="0.78740157480314965" right="0.78740157480314965" top="0.78740157480314965" bottom="0.78740157480314965" header="0.39370078740157483" footer="0.39370078740157483"/>
  <pageSetup paperSize="9" scale="65" orientation="landscape"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91"/>
  <sheetViews>
    <sheetView showZeros="0" view="pageBreakPreview" topLeftCell="A17" zoomScale="80" zoomScaleNormal="100" zoomScaleSheetLayoutView="80" workbookViewId="0">
      <selection activeCell="Q38" sqref="Q38:V38"/>
    </sheetView>
  </sheetViews>
  <sheetFormatPr defaultRowHeight="13.5" x14ac:dyDescent="0.15"/>
  <cols>
    <col min="1" max="1" width="1.625" style="26" customWidth="1"/>
    <col min="2" max="2" width="3.625" style="26" customWidth="1"/>
    <col min="3" max="3" width="15.625" style="26" customWidth="1"/>
    <col min="4" max="7" width="8.625" style="26" customWidth="1"/>
    <col min="8" max="8" width="1.625" style="118" customWidth="1"/>
    <col min="9" max="9" width="3.625" style="26" customWidth="1"/>
    <col min="10" max="10" width="15.625" style="26" customWidth="1"/>
    <col min="11" max="14" width="8.625" style="26" customWidth="1"/>
    <col min="15" max="15" width="3.5" style="26" customWidth="1"/>
    <col min="16" max="16" width="15.625" style="92" customWidth="1"/>
    <col min="17" max="17" width="8.625" style="26" customWidth="1"/>
    <col min="18" max="18" width="8.625" style="27" customWidth="1"/>
    <col min="19" max="21" width="8.625" style="26" customWidth="1"/>
    <col min="22" max="22" width="10.625" style="27" customWidth="1"/>
    <col min="23" max="245" width="9" style="26"/>
    <col min="246" max="246" width="1.375" style="26" customWidth="1"/>
    <col min="247" max="247" width="3.5" style="26" customWidth="1"/>
    <col min="248" max="248" width="22.125" style="26" customWidth="1"/>
    <col min="249" max="249" width="9.75" style="26" customWidth="1"/>
    <col min="250" max="250" width="7.375" style="26" customWidth="1"/>
    <col min="251" max="251" width="9" style="26"/>
    <col min="252" max="252" width="9.25" style="26" customWidth="1"/>
    <col min="253" max="253" width="3.5" style="26" customWidth="1"/>
    <col min="254" max="255" width="12.625" style="26" customWidth="1"/>
    <col min="256" max="256" width="9" style="26"/>
    <col min="257" max="257" width="7.75" style="26" customWidth="1"/>
    <col min="258" max="258" width="13.125" style="26" customWidth="1"/>
    <col min="259" max="259" width="6.125" style="26" customWidth="1"/>
    <col min="260" max="260" width="9.75" style="26" customWidth="1"/>
    <col min="261" max="261" width="1.375" style="26" customWidth="1"/>
    <col min="262" max="501" width="9" style="26"/>
    <col min="502" max="502" width="1.375" style="26" customWidth="1"/>
    <col min="503" max="503" width="3.5" style="26" customWidth="1"/>
    <col min="504" max="504" width="22.125" style="26" customWidth="1"/>
    <col min="505" max="505" width="9.75" style="26" customWidth="1"/>
    <col min="506" max="506" width="7.375" style="26" customWidth="1"/>
    <col min="507" max="507" width="9" style="26"/>
    <col min="508" max="508" width="9.25" style="26" customWidth="1"/>
    <col min="509" max="509" width="3.5" style="26" customWidth="1"/>
    <col min="510" max="511" width="12.625" style="26" customWidth="1"/>
    <col min="512" max="512" width="9" style="26"/>
    <col min="513" max="513" width="7.75" style="26" customWidth="1"/>
    <col min="514" max="514" width="13.125" style="26" customWidth="1"/>
    <col min="515" max="515" width="6.125" style="26" customWidth="1"/>
    <col min="516" max="516" width="9.75" style="26" customWidth="1"/>
    <col min="517" max="517" width="1.375" style="26" customWidth="1"/>
    <col min="518" max="757" width="9" style="26"/>
    <col min="758" max="758" width="1.375" style="26" customWidth="1"/>
    <col min="759" max="759" width="3.5" style="26" customWidth="1"/>
    <col min="760" max="760" width="22.125" style="26" customWidth="1"/>
    <col min="761" max="761" width="9.75" style="26" customWidth="1"/>
    <col min="762" max="762" width="7.375" style="26" customWidth="1"/>
    <col min="763" max="763" width="9" style="26"/>
    <col min="764" max="764" width="9.25" style="26" customWidth="1"/>
    <col min="765" max="765" width="3.5" style="26" customWidth="1"/>
    <col min="766" max="767" width="12.625" style="26" customWidth="1"/>
    <col min="768" max="768" width="9" style="26"/>
    <col min="769" max="769" width="7.75" style="26" customWidth="1"/>
    <col min="770" max="770" width="13.125" style="26" customWidth="1"/>
    <col min="771" max="771" width="6.125" style="26" customWidth="1"/>
    <col min="772" max="772" width="9.75" style="26" customWidth="1"/>
    <col min="773" max="773" width="1.375" style="26" customWidth="1"/>
    <col min="774" max="1013" width="9" style="26"/>
    <col min="1014" max="1014" width="1.375" style="26" customWidth="1"/>
    <col min="1015" max="1015" width="3.5" style="26" customWidth="1"/>
    <col min="1016" max="1016" width="22.125" style="26" customWidth="1"/>
    <col min="1017" max="1017" width="9.75" style="26" customWidth="1"/>
    <col min="1018" max="1018" width="7.375" style="26" customWidth="1"/>
    <col min="1019" max="1019" width="9" style="26"/>
    <col min="1020" max="1020" width="9.25" style="26" customWidth="1"/>
    <col min="1021" max="1021" width="3.5" style="26" customWidth="1"/>
    <col min="1022" max="1023" width="12.625" style="26" customWidth="1"/>
    <col min="1024" max="1024" width="9" style="26"/>
    <col min="1025" max="1025" width="7.75" style="26" customWidth="1"/>
    <col min="1026" max="1026" width="13.125" style="26" customWidth="1"/>
    <col min="1027" max="1027" width="6.125" style="26" customWidth="1"/>
    <col min="1028" max="1028" width="9.75" style="26" customWidth="1"/>
    <col min="1029" max="1029" width="1.375" style="26" customWidth="1"/>
    <col min="1030" max="1269" width="9" style="26"/>
    <col min="1270" max="1270" width="1.375" style="26" customWidth="1"/>
    <col min="1271" max="1271" width="3.5" style="26" customWidth="1"/>
    <col min="1272" max="1272" width="22.125" style="26" customWidth="1"/>
    <col min="1273" max="1273" width="9.75" style="26" customWidth="1"/>
    <col min="1274" max="1274" width="7.375" style="26" customWidth="1"/>
    <col min="1275" max="1275" width="9" style="26"/>
    <col min="1276" max="1276" width="9.25" style="26" customWidth="1"/>
    <col min="1277" max="1277" width="3.5" style="26" customWidth="1"/>
    <col min="1278" max="1279" width="12.625" style="26" customWidth="1"/>
    <col min="1280" max="1280" width="9" style="26"/>
    <col min="1281" max="1281" width="7.75" style="26" customWidth="1"/>
    <col min="1282" max="1282" width="13.125" style="26" customWidth="1"/>
    <col min="1283" max="1283" width="6.125" style="26" customWidth="1"/>
    <col min="1284" max="1284" width="9.75" style="26" customWidth="1"/>
    <col min="1285" max="1285" width="1.375" style="26" customWidth="1"/>
    <col min="1286" max="1525" width="9" style="26"/>
    <col min="1526" max="1526" width="1.375" style="26" customWidth="1"/>
    <col min="1527" max="1527" width="3.5" style="26" customWidth="1"/>
    <col min="1528" max="1528" width="22.125" style="26" customWidth="1"/>
    <col min="1529" max="1529" width="9.75" style="26" customWidth="1"/>
    <col min="1530" max="1530" width="7.375" style="26" customWidth="1"/>
    <col min="1531" max="1531" width="9" style="26"/>
    <col min="1532" max="1532" width="9.25" style="26" customWidth="1"/>
    <col min="1533" max="1533" width="3.5" style="26" customWidth="1"/>
    <col min="1534" max="1535" width="12.625" style="26" customWidth="1"/>
    <col min="1536" max="1536" width="9" style="26"/>
    <col min="1537" max="1537" width="7.75" style="26" customWidth="1"/>
    <col min="1538" max="1538" width="13.125" style="26" customWidth="1"/>
    <col min="1539" max="1539" width="6.125" style="26" customWidth="1"/>
    <col min="1540" max="1540" width="9.75" style="26" customWidth="1"/>
    <col min="1541" max="1541" width="1.375" style="26" customWidth="1"/>
    <col min="1542" max="1781" width="9" style="26"/>
    <col min="1782" max="1782" width="1.375" style="26" customWidth="1"/>
    <col min="1783" max="1783" width="3.5" style="26" customWidth="1"/>
    <col min="1784" max="1784" width="22.125" style="26" customWidth="1"/>
    <col min="1785" max="1785" width="9.75" style="26" customWidth="1"/>
    <col min="1786" max="1786" width="7.375" style="26" customWidth="1"/>
    <col min="1787" max="1787" width="9" style="26"/>
    <col min="1788" max="1788" width="9.25" style="26" customWidth="1"/>
    <col min="1789" max="1789" width="3.5" style="26" customWidth="1"/>
    <col min="1790" max="1791" width="12.625" style="26" customWidth="1"/>
    <col min="1792" max="1792" width="9" style="26"/>
    <col min="1793" max="1793" width="7.75" style="26" customWidth="1"/>
    <col min="1794" max="1794" width="13.125" style="26" customWidth="1"/>
    <col min="1795" max="1795" width="6.125" style="26" customWidth="1"/>
    <col min="1796" max="1796" width="9.75" style="26" customWidth="1"/>
    <col min="1797" max="1797" width="1.375" style="26" customWidth="1"/>
    <col min="1798" max="2037" width="9" style="26"/>
    <col min="2038" max="2038" width="1.375" style="26" customWidth="1"/>
    <col min="2039" max="2039" width="3.5" style="26" customWidth="1"/>
    <col min="2040" max="2040" width="22.125" style="26" customWidth="1"/>
    <col min="2041" max="2041" width="9.75" style="26" customWidth="1"/>
    <col min="2042" max="2042" width="7.375" style="26" customWidth="1"/>
    <col min="2043" max="2043" width="9" style="26"/>
    <col min="2044" max="2044" width="9.25" style="26" customWidth="1"/>
    <col min="2045" max="2045" width="3.5" style="26" customWidth="1"/>
    <col min="2046" max="2047" width="12.625" style="26" customWidth="1"/>
    <col min="2048" max="2048" width="9" style="26"/>
    <col min="2049" max="2049" width="7.75" style="26" customWidth="1"/>
    <col min="2050" max="2050" width="13.125" style="26" customWidth="1"/>
    <col min="2051" max="2051" width="6.125" style="26" customWidth="1"/>
    <col min="2052" max="2052" width="9.75" style="26" customWidth="1"/>
    <col min="2053" max="2053" width="1.375" style="26" customWidth="1"/>
    <col min="2054" max="2293" width="9" style="26"/>
    <col min="2294" max="2294" width="1.375" style="26" customWidth="1"/>
    <col min="2295" max="2295" width="3.5" style="26" customWidth="1"/>
    <col min="2296" max="2296" width="22.125" style="26" customWidth="1"/>
    <col min="2297" max="2297" width="9.75" style="26" customWidth="1"/>
    <col min="2298" max="2298" width="7.375" style="26" customWidth="1"/>
    <col min="2299" max="2299" width="9" style="26"/>
    <col min="2300" max="2300" width="9.25" style="26" customWidth="1"/>
    <col min="2301" max="2301" width="3.5" style="26" customWidth="1"/>
    <col min="2302" max="2303" width="12.625" style="26" customWidth="1"/>
    <col min="2304" max="2304" width="9" style="26"/>
    <col min="2305" max="2305" width="7.75" style="26" customWidth="1"/>
    <col min="2306" max="2306" width="13.125" style="26" customWidth="1"/>
    <col min="2307" max="2307" width="6.125" style="26" customWidth="1"/>
    <col min="2308" max="2308" width="9.75" style="26" customWidth="1"/>
    <col min="2309" max="2309" width="1.375" style="26" customWidth="1"/>
    <col min="2310" max="2549" width="9" style="26"/>
    <col min="2550" max="2550" width="1.375" style="26" customWidth="1"/>
    <col min="2551" max="2551" width="3.5" style="26" customWidth="1"/>
    <col min="2552" max="2552" width="22.125" style="26" customWidth="1"/>
    <col min="2553" max="2553" width="9.75" style="26" customWidth="1"/>
    <col min="2554" max="2554" width="7.375" style="26" customWidth="1"/>
    <col min="2555" max="2555" width="9" style="26"/>
    <col min="2556" max="2556" width="9.25" style="26" customWidth="1"/>
    <col min="2557" max="2557" width="3.5" style="26" customWidth="1"/>
    <col min="2558" max="2559" width="12.625" style="26" customWidth="1"/>
    <col min="2560" max="2560" width="9" style="26"/>
    <col min="2561" max="2561" width="7.75" style="26" customWidth="1"/>
    <col min="2562" max="2562" width="13.125" style="26" customWidth="1"/>
    <col min="2563" max="2563" width="6.125" style="26" customWidth="1"/>
    <col min="2564" max="2564" width="9.75" style="26" customWidth="1"/>
    <col min="2565" max="2565" width="1.375" style="26" customWidth="1"/>
    <col min="2566" max="2805" width="9" style="26"/>
    <col min="2806" max="2806" width="1.375" style="26" customWidth="1"/>
    <col min="2807" max="2807" width="3.5" style="26" customWidth="1"/>
    <col min="2808" max="2808" width="22.125" style="26" customWidth="1"/>
    <col min="2809" max="2809" width="9.75" style="26" customWidth="1"/>
    <col min="2810" max="2810" width="7.375" style="26" customWidth="1"/>
    <col min="2811" max="2811" width="9" style="26"/>
    <col min="2812" max="2812" width="9.25" style="26" customWidth="1"/>
    <col min="2813" max="2813" width="3.5" style="26" customWidth="1"/>
    <col min="2814" max="2815" width="12.625" style="26" customWidth="1"/>
    <col min="2816" max="2816" width="9" style="26"/>
    <col min="2817" max="2817" width="7.75" style="26" customWidth="1"/>
    <col min="2818" max="2818" width="13.125" style="26" customWidth="1"/>
    <col min="2819" max="2819" width="6.125" style="26" customWidth="1"/>
    <col min="2820" max="2820" width="9.75" style="26" customWidth="1"/>
    <col min="2821" max="2821" width="1.375" style="26" customWidth="1"/>
    <col min="2822" max="3061" width="9" style="26"/>
    <col min="3062" max="3062" width="1.375" style="26" customWidth="1"/>
    <col min="3063" max="3063" width="3.5" style="26" customWidth="1"/>
    <col min="3064" max="3064" width="22.125" style="26" customWidth="1"/>
    <col min="3065" max="3065" width="9.75" style="26" customWidth="1"/>
    <col min="3066" max="3066" width="7.375" style="26" customWidth="1"/>
    <col min="3067" max="3067" width="9" style="26"/>
    <col min="3068" max="3068" width="9.25" style="26" customWidth="1"/>
    <col min="3069" max="3069" width="3.5" style="26" customWidth="1"/>
    <col min="3070" max="3071" width="12.625" style="26" customWidth="1"/>
    <col min="3072" max="3072" width="9" style="26"/>
    <col min="3073" max="3073" width="7.75" style="26" customWidth="1"/>
    <col min="3074" max="3074" width="13.125" style="26" customWidth="1"/>
    <col min="3075" max="3075" width="6.125" style="26" customWidth="1"/>
    <col min="3076" max="3076" width="9.75" style="26" customWidth="1"/>
    <col min="3077" max="3077" width="1.375" style="26" customWidth="1"/>
    <col min="3078" max="3317" width="9" style="26"/>
    <col min="3318" max="3318" width="1.375" style="26" customWidth="1"/>
    <col min="3319" max="3319" width="3.5" style="26" customWidth="1"/>
    <col min="3320" max="3320" width="22.125" style="26" customWidth="1"/>
    <col min="3321" max="3321" width="9.75" style="26" customWidth="1"/>
    <col min="3322" max="3322" width="7.375" style="26" customWidth="1"/>
    <col min="3323" max="3323" width="9" style="26"/>
    <col min="3324" max="3324" width="9.25" style="26" customWidth="1"/>
    <col min="3325" max="3325" width="3.5" style="26" customWidth="1"/>
    <col min="3326" max="3327" width="12.625" style="26" customWidth="1"/>
    <col min="3328" max="3328" width="9" style="26"/>
    <col min="3329" max="3329" width="7.75" style="26" customWidth="1"/>
    <col min="3330" max="3330" width="13.125" style="26" customWidth="1"/>
    <col min="3331" max="3331" width="6.125" style="26" customWidth="1"/>
    <col min="3332" max="3332" width="9.75" style="26" customWidth="1"/>
    <col min="3333" max="3333" width="1.375" style="26" customWidth="1"/>
    <col min="3334" max="3573" width="9" style="26"/>
    <col min="3574" max="3574" width="1.375" style="26" customWidth="1"/>
    <col min="3575" max="3575" width="3.5" style="26" customWidth="1"/>
    <col min="3576" max="3576" width="22.125" style="26" customWidth="1"/>
    <col min="3577" max="3577" width="9.75" style="26" customWidth="1"/>
    <col min="3578" max="3578" width="7.375" style="26" customWidth="1"/>
    <col min="3579" max="3579" width="9" style="26"/>
    <col min="3580" max="3580" width="9.25" style="26" customWidth="1"/>
    <col min="3581" max="3581" width="3.5" style="26" customWidth="1"/>
    <col min="3582" max="3583" width="12.625" style="26" customWidth="1"/>
    <col min="3584" max="3584" width="9" style="26"/>
    <col min="3585" max="3585" width="7.75" style="26" customWidth="1"/>
    <col min="3586" max="3586" width="13.125" style="26" customWidth="1"/>
    <col min="3587" max="3587" width="6.125" style="26" customWidth="1"/>
    <col min="3588" max="3588" width="9.75" style="26" customWidth="1"/>
    <col min="3589" max="3589" width="1.375" style="26" customWidth="1"/>
    <col min="3590" max="3829" width="9" style="26"/>
    <col min="3830" max="3830" width="1.375" style="26" customWidth="1"/>
    <col min="3831" max="3831" width="3.5" style="26" customWidth="1"/>
    <col min="3832" max="3832" width="22.125" style="26" customWidth="1"/>
    <col min="3833" max="3833" width="9.75" style="26" customWidth="1"/>
    <col min="3834" max="3834" width="7.375" style="26" customWidth="1"/>
    <col min="3835" max="3835" width="9" style="26"/>
    <col min="3836" max="3836" width="9.25" style="26" customWidth="1"/>
    <col min="3837" max="3837" width="3.5" style="26" customWidth="1"/>
    <col min="3838" max="3839" width="12.625" style="26" customWidth="1"/>
    <col min="3840" max="3840" width="9" style="26"/>
    <col min="3841" max="3841" width="7.75" style="26" customWidth="1"/>
    <col min="3842" max="3842" width="13.125" style="26" customWidth="1"/>
    <col min="3843" max="3843" width="6.125" style="26" customWidth="1"/>
    <col min="3844" max="3844" width="9.75" style="26" customWidth="1"/>
    <col min="3845" max="3845" width="1.375" style="26" customWidth="1"/>
    <col min="3846" max="4085" width="9" style="26"/>
    <col min="4086" max="4086" width="1.375" style="26" customWidth="1"/>
    <col min="4087" max="4087" width="3.5" style="26" customWidth="1"/>
    <col min="4088" max="4088" width="22.125" style="26" customWidth="1"/>
    <col min="4089" max="4089" width="9.75" style="26" customWidth="1"/>
    <col min="4090" max="4090" width="7.375" style="26" customWidth="1"/>
    <col min="4091" max="4091" width="9" style="26"/>
    <col min="4092" max="4092" width="9.25" style="26" customWidth="1"/>
    <col min="4093" max="4093" width="3.5" style="26" customWidth="1"/>
    <col min="4094" max="4095" width="12.625" style="26" customWidth="1"/>
    <col min="4096" max="4096" width="9" style="26"/>
    <col min="4097" max="4097" width="7.75" style="26" customWidth="1"/>
    <col min="4098" max="4098" width="13.125" style="26" customWidth="1"/>
    <col min="4099" max="4099" width="6.125" style="26" customWidth="1"/>
    <col min="4100" max="4100" width="9.75" style="26" customWidth="1"/>
    <col min="4101" max="4101" width="1.375" style="26" customWidth="1"/>
    <col min="4102" max="4341" width="9" style="26"/>
    <col min="4342" max="4342" width="1.375" style="26" customWidth="1"/>
    <col min="4343" max="4343" width="3.5" style="26" customWidth="1"/>
    <col min="4344" max="4344" width="22.125" style="26" customWidth="1"/>
    <col min="4345" max="4345" width="9.75" style="26" customWidth="1"/>
    <col min="4346" max="4346" width="7.375" style="26" customWidth="1"/>
    <col min="4347" max="4347" width="9" style="26"/>
    <col min="4348" max="4348" width="9.25" style="26" customWidth="1"/>
    <col min="4349" max="4349" width="3.5" style="26" customWidth="1"/>
    <col min="4350" max="4351" width="12.625" style="26" customWidth="1"/>
    <col min="4352" max="4352" width="9" style="26"/>
    <col min="4353" max="4353" width="7.75" style="26" customWidth="1"/>
    <col min="4354" max="4354" width="13.125" style="26" customWidth="1"/>
    <col min="4355" max="4355" width="6.125" style="26" customWidth="1"/>
    <col min="4356" max="4356" width="9.75" style="26" customWidth="1"/>
    <col min="4357" max="4357" width="1.375" style="26" customWidth="1"/>
    <col min="4358" max="4597" width="9" style="26"/>
    <col min="4598" max="4598" width="1.375" style="26" customWidth="1"/>
    <col min="4599" max="4599" width="3.5" style="26" customWidth="1"/>
    <col min="4600" max="4600" width="22.125" style="26" customWidth="1"/>
    <col min="4601" max="4601" width="9.75" style="26" customWidth="1"/>
    <col min="4602" max="4602" width="7.375" style="26" customWidth="1"/>
    <col min="4603" max="4603" width="9" style="26"/>
    <col min="4604" max="4604" width="9.25" style="26" customWidth="1"/>
    <col min="4605" max="4605" width="3.5" style="26" customWidth="1"/>
    <col min="4606" max="4607" width="12.625" style="26" customWidth="1"/>
    <col min="4608" max="4608" width="9" style="26"/>
    <col min="4609" max="4609" width="7.75" style="26" customWidth="1"/>
    <col min="4610" max="4610" width="13.125" style="26" customWidth="1"/>
    <col min="4611" max="4611" width="6.125" style="26" customWidth="1"/>
    <col min="4612" max="4612" width="9.75" style="26" customWidth="1"/>
    <col min="4613" max="4613" width="1.375" style="26" customWidth="1"/>
    <col min="4614" max="4853" width="9" style="26"/>
    <col min="4854" max="4854" width="1.375" style="26" customWidth="1"/>
    <col min="4855" max="4855" width="3.5" style="26" customWidth="1"/>
    <col min="4856" max="4856" width="22.125" style="26" customWidth="1"/>
    <col min="4857" max="4857" width="9.75" style="26" customWidth="1"/>
    <col min="4858" max="4858" width="7.375" style="26" customWidth="1"/>
    <col min="4859" max="4859" width="9" style="26"/>
    <col min="4860" max="4860" width="9.25" style="26" customWidth="1"/>
    <col min="4861" max="4861" width="3.5" style="26" customWidth="1"/>
    <col min="4862" max="4863" width="12.625" style="26" customWidth="1"/>
    <col min="4864" max="4864" width="9" style="26"/>
    <col min="4865" max="4865" width="7.75" style="26" customWidth="1"/>
    <col min="4866" max="4866" width="13.125" style="26" customWidth="1"/>
    <col min="4867" max="4867" width="6.125" style="26" customWidth="1"/>
    <col min="4868" max="4868" width="9.75" style="26" customWidth="1"/>
    <col min="4869" max="4869" width="1.375" style="26" customWidth="1"/>
    <col min="4870" max="5109" width="9" style="26"/>
    <col min="5110" max="5110" width="1.375" style="26" customWidth="1"/>
    <col min="5111" max="5111" width="3.5" style="26" customWidth="1"/>
    <col min="5112" max="5112" width="22.125" style="26" customWidth="1"/>
    <col min="5113" max="5113" width="9.75" style="26" customWidth="1"/>
    <col min="5114" max="5114" width="7.375" style="26" customWidth="1"/>
    <col min="5115" max="5115" width="9" style="26"/>
    <col min="5116" max="5116" width="9.25" style="26" customWidth="1"/>
    <col min="5117" max="5117" width="3.5" style="26" customWidth="1"/>
    <col min="5118" max="5119" width="12.625" style="26" customWidth="1"/>
    <col min="5120" max="5120" width="9" style="26"/>
    <col min="5121" max="5121" width="7.75" style="26" customWidth="1"/>
    <col min="5122" max="5122" width="13.125" style="26" customWidth="1"/>
    <col min="5123" max="5123" width="6.125" style="26" customWidth="1"/>
    <col min="5124" max="5124" width="9.75" style="26" customWidth="1"/>
    <col min="5125" max="5125" width="1.375" style="26" customWidth="1"/>
    <col min="5126" max="5365" width="9" style="26"/>
    <col min="5366" max="5366" width="1.375" style="26" customWidth="1"/>
    <col min="5367" max="5367" width="3.5" style="26" customWidth="1"/>
    <col min="5368" max="5368" width="22.125" style="26" customWidth="1"/>
    <col min="5369" max="5369" width="9.75" style="26" customWidth="1"/>
    <col min="5370" max="5370" width="7.375" style="26" customWidth="1"/>
    <col min="5371" max="5371" width="9" style="26"/>
    <col min="5372" max="5372" width="9.25" style="26" customWidth="1"/>
    <col min="5373" max="5373" width="3.5" style="26" customWidth="1"/>
    <col min="5374" max="5375" width="12.625" style="26" customWidth="1"/>
    <col min="5376" max="5376" width="9" style="26"/>
    <col min="5377" max="5377" width="7.75" style="26" customWidth="1"/>
    <col min="5378" max="5378" width="13.125" style="26" customWidth="1"/>
    <col min="5379" max="5379" width="6.125" style="26" customWidth="1"/>
    <col min="5380" max="5380" width="9.75" style="26" customWidth="1"/>
    <col min="5381" max="5381" width="1.375" style="26" customWidth="1"/>
    <col min="5382" max="5621" width="9" style="26"/>
    <col min="5622" max="5622" width="1.375" style="26" customWidth="1"/>
    <col min="5623" max="5623" width="3.5" style="26" customWidth="1"/>
    <col min="5624" max="5624" width="22.125" style="26" customWidth="1"/>
    <col min="5625" max="5625" width="9.75" style="26" customWidth="1"/>
    <col min="5626" max="5626" width="7.375" style="26" customWidth="1"/>
    <col min="5627" max="5627" width="9" style="26"/>
    <col min="5628" max="5628" width="9.25" style="26" customWidth="1"/>
    <col min="5629" max="5629" width="3.5" style="26" customWidth="1"/>
    <col min="5630" max="5631" width="12.625" style="26" customWidth="1"/>
    <col min="5632" max="5632" width="9" style="26"/>
    <col min="5633" max="5633" width="7.75" style="26" customWidth="1"/>
    <col min="5634" max="5634" width="13.125" style="26" customWidth="1"/>
    <col min="5635" max="5635" width="6.125" style="26" customWidth="1"/>
    <col min="5636" max="5636" width="9.75" style="26" customWidth="1"/>
    <col min="5637" max="5637" width="1.375" style="26" customWidth="1"/>
    <col min="5638" max="5877" width="9" style="26"/>
    <col min="5878" max="5878" width="1.375" style="26" customWidth="1"/>
    <col min="5879" max="5879" width="3.5" style="26" customWidth="1"/>
    <col min="5880" max="5880" width="22.125" style="26" customWidth="1"/>
    <col min="5881" max="5881" width="9.75" style="26" customWidth="1"/>
    <col min="5882" max="5882" width="7.375" style="26" customWidth="1"/>
    <col min="5883" max="5883" width="9" style="26"/>
    <col min="5884" max="5884" width="9.25" style="26" customWidth="1"/>
    <col min="5885" max="5885" width="3.5" style="26" customWidth="1"/>
    <col min="5886" max="5887" width="12.625" style="26" customWidth="1"/>
    <col min="5888" max="5888" width="9" style="26"/>
    <col min="5889" max="5889" width="7.75" style="26" customWidth="1"/>
    <col min="5890" max="5890" width="13.125" style="26" customWidth="1"/>
    <col min="5891" max="5891" width="6.125" style="26" customWidth="1"/>
    <col min="5892" max="5892" width="9.75" style="26" customWidth="1"/>
    <col min="5893" max="5893" width="1.375" style="26" customWidth="1"/>
    <col min="5894" max="6133" width="9" style="26"/>
    <col min="6134" max="6134" width="1.375" style="26" customWidth="1"/>
    <col min="6135" max="6135" width="3.5" style="26" customWidth="1"/>
    <col min="6136" max="6136" width="22.125" style="26" customWidth="1"/>
    <col min="6137" max="6137" width="9.75" style="26" customWidth="1"/>
    <col min="6138" max="6138" width="7.375" style="26" customWidth="1"/>
    <col min="6139" max="6139" width="9" style="26"/>
    <col min="6140" max="6140" width="9.25" style="26" customWidth="1"/>
    <col min="6141" max="6141" width="3.5" style="26" customWidth="1"/>
    <col min="6142" max="6143" width="12.625" style="26" customWidth="1"/>
    <col min="6144" max="6144" width="9" style="26"/>
    <col min="6145" max="6145" width="7.75" style="26" customWidth="1"/>
    <col min="6146" max="6146" width="13.125" style="26" customWidth="1"/>
    <col min="6147" max="6147" width="6.125" style="26" customWidth="1"/>
    <col min="6148" max="6148" width="9.75" style="26" customWidth="1"/>
    <col min="6149" max="6149" width="1.375" style="26" customWidth="1"/>
    <col min="6150" max="6389" width="9" style="26"/>
    <col min="6390" max="6390" width="1.375" style="26" customWidth="1"/>
    <col min="6391" max="6391" width="3.5" style="26" customWidth="1"/>
    <col min="6392" max="6392" width="22.125" style="26" customWidth="1"/>
    <col min="6393" max="6393" width="9.75" style="26" customWidth="1"/>
    <col min="6394" max="6394" width="7.375" style="26" customWidth="1"/>
    <col min="6395" max="6395" width="9" style="26"/>
    <col min="6396" max="6396" width="9.25" style="26" customWidth="1"/>
    <col min="6397" max="6397" width="3.5" style="26" customWidth="1"/>
    <col min="6398" max="6399" width="12.625" style="26" customWidth="1"/>
    <col min="6400" max="6400" width="9" style="26"/>
    <col min="6401" max="6401" width="7.75" style="26" customWidth="1"/>
    <col min="6402" max="6402" width="13.125" style="26" customWidth="1"/>
    <col min="6403" max="6403" width="6.125" style="26" customWidth="1"/>
    <col min="6404" max="6404" width="9.75" style="26" customWidth="1"/>
    <col min="6405" max="6405" width="1.375" style="26" customWidth="1"/>
    <col min="6406" max="6645" width="9" style="26"/>
    <col min="6646" max="6646" width="1.375" style="26" customWidth="1"/>
    <col min="6647" max="6647" width="3.5" style="26" customWidth="1"/>
    <col min="6648" max="6648" width="22.125" style="26" customWidth="1"/>
    <col min="6649" max="6649" width="9.75" style="26" customWidth="1"/>
    <col min="6650" max="6650" width="7.375" style="26" customWidth="1"/>
    <col min="6651" max="6651" width="9" style="26"/>
    <col min="6652" max="6652" width="9.25" style="26" customWidth="1"/>
    <col min="6653" max="6653" width="3.5" style="26" customWidth="1"/>
    <col min="6654" max="6655" width="12.625" style="26" customWidth="1"/>
    <col min="6656" max="6656" width="9" style="26"/>
    <col min="6657" max="6657" width="7.75" style="26" customWidth="1"/>
    <col min="6658" max="6658" width="13.125" style="26" customWidth="1"/>
    <col min="6659" max="6659" width="6.125" style="26" customWidth="1"/>
    <col min="6660" max="6660" width="9.75" style="26" customWidth="1"/>
    <col min="6661" max="6661" width="1.375" style="26" customWidth="1"/>
    <col min="6662" max="6901" width="9" style="26"/>
    <col min="6902" max="6902" width="1.375" style="26" customWidth="1"/>
    <col min="6903" max="6903" width="3.5" style="26" customWidth="1"/>
    <col min="6904" max="6904" width="22.125" style="26" customWidth="1"/>
    <col min="6905" max="6905" width="9.75" style="26" customWidth="1"/>
    <col min="6906" max="6906" width="7.375" style="26" customWidth="1"/>
    <col min="6907" max="6907" width="9" style="26"/>
    <col min="6908" max="6908" width="9.25" style="26" customWidth="1"/>
    <col min="6909" max="6909" width="3.5" style="26" customWidth="1"/>
    <col min="6910" max="6911" width="12.625" style="26" customWidth="1"/>
    <col min="6912" max="6912" width="9" style="26"/>
    <col min="6913" max="6913" width="7.75" style="26" customWidth="1"/>
    <col min="6914" max="6914" width="13.125" style="26" customWidth="1"/>
    <col min="6915" max="6915" width="6.125" style="26" customWidth="1"/>
    <col min="6916" max="6916" width="9.75" style="26" customWidth="1"/>
    <col min="6917" max="6917" width="1.375" style="26" customWidth="1"/>
    <col min="6918" max="7157" width="9" style="26"/>
    <col min="7158" max="7158" width="1.375" style="26" customWidth="1"/>
    <col min="7159" max="7159" width="3.5" style="26" customWidth="1"/>
    <col min="7160" max="7160" width="22.125" style="26" customWidth="1"/>
    <col min="7161" max="7161" width="9.75" style="26" customWidth="1"/>
    <col min="7162" max="7162" width="7.375" style="26" customWidth="1"/>
    <col min="7163" max="7163" width="9" style="26"/>
    <col min="7164" max="7164" width="9.25" style="26" customWidth="1"/>
    <col min="7165" max="7165" width="3.5" style="26" customWidth="1"/>
    <col min="7166" max="7167" width="12.625" style="26" customWidth="1"/>
    <col min="7168" max="7168" width="9" style="26"/>
    <col min="7169" max="7169" width="7.75" style="26" customWidth="1"/>
    <col min="7170" max="7170" width="13.125" style="26" customWidth="1"/>
    <col min="7171" max="7171" width="6.125" style="26" customWidth="1"/>
    <col min="7172" max="7172" width="9.75" style="26" customWidth="1"/>
    <col min="7173" max="7173" width="1.375" style="26" customWidth="1"/>
    <col min="7174" max="7413" width="9" style="26"/>
    <col min="7414" max="7414" width="1.375" style="26" customWidth="1"/>
    <col min="7415" max="7415" width="3.5" style="26" customWidth="1"/>
    <col min="7416" max="7416" width="22.125" style="26" customWidth="1"/>
    <col min="7417" max="7417" width="9.75" style="26" customWidth="1"/>
    <col min="7418" max="7418" width="7.375" style="26" customWidth="1"/>
    <col min="7419" max="7419" width="9" style="26"/>
    <col min="7420" max="7420" width="9.25" style="26" customWidth="1"/>
    <col min="7421" max="7421" width="3.5" style="26" customWidth="1"/>
    <col min="7422" max="7423" width="12.625" style="26" customWidth="1"/>
    <col min="7424" max="7424" width="9" style="26"/>
    <col min="7425" max="7425" width="7.75" style="26" customWidth="1"/>
    <col min="7426" max="7426" width="13.125" style="26" customWidth="1"/>
    <col min="7427" max="7427" width="6.125" style="26" customWidth="1"/>
    <col min="7428" max="7428" width="9.75" style="26" customWidth="1"/>
    <col min="7429" max="7429" width="1.375" style="26" customWidth="1"/>
    <col min="7430" max="7669" width="9" style="26"/>
    <col min="7670" max="7670" width="1.375" style="26" customWidth="1"/>
    <col min="7671" max="7671" width="3.5" style="26" customWidth="1"/>
    <col min="7672" max="7672" width="22.125" style="26" customWidth="1"/>
    <col min="7673" max="7673" width="9.75" style="26" customWidth="1"/>
    <col min="7674" max="7674" width="7.375" style="26" customWidth="1"/>
    <col min="7675" max="7675" width="9" style="26"/>
    <col min="7676" max="7676" width="9.25" style="26" customWidth="1"/>
    <col min="7677" max="7677" width="3.5" style="26" customWidth="1"/>
    <col min="7678" max="7679" width="12.625" style="26" customWidth="1"/>
    <col min="7680" max="7680" width="9" style="26"/>
    <col min="7681" max="7681" width="7.75" style="26" customWidth="1"/>
    <col min="7682" max="7682" width="13.125" style="26" customWidth="1"/>
    <col min="7683" max="7683" width="6.125" style="26" customWidth="1"/>
    <col min="7684" max="7684" width="9.75" style="26" customWidth="1"/>
    <col min="7685" max="7685" width="1.375" style="26" customWidth="1"/>
    <col min="7686" max="7925" width="9" style="26"/>
    <col min="7926" max="7926" width="1.375" style="26" customWidth="1"/>
    <col min="7927" max="7927" width="3.5" style="26" customWidth="1"/>
    <col min="7928" max="7928" width="22.125" style="26" customWidth="1"/>
    <col min="7929" max="7929" width="9.75" style="26" customWidth="1"/>
    <col min="7930" max="7930" width="7.375" style="26" customWidth="1"/>
    <col min="7931" max="7931" width="9" style="26"/>
    <col min="7932" max="7932" width="9.25" style="26" customWidth="1"/>
    <col min="7933" max="7933" width="3.5" style="26" customWidth="1"/>
    <col min="7934" max="7935" width="12.625" style="26" customWidth="1"/>
    <col min="7936" max="7936" width="9" style="26"/>
    <col min="7937" max="7937" width="7.75" style="26" customWidth="1"/>
    <col min="7938" max="7938" width="13.125" style="26" customWidth="1"/>
    <col min="7939" max="7939" width="6.125" style="26" customWidth="1"/>
    <col min="7940" max="7940" width="9.75" style="26" customWidth="1"/>
    <col min="7941" max="7941" width="1.375" style="26" customWidth="1"/>
    <col min="7942" max="8181" width="9" style="26"/>
    <col min="8182" max="8182" width="1.375" style="26" customWidth="1"/>
    <col min="8183" max="8183" width="3.5" style="26" customWidth="1"/>
    <col min="8184" max="8184" width="22.125" style="26" customWidth="1"/>
    <col min="8185" max="8185" width="9.75" style="26" customWidth="1"/>
    <col min="8186" max="8186" width="7.375" style="26" customWidth="1"/>
    <col min="8187" max="8187" width="9" style="26"/>
    <col min="8188" max="8188" width="9.25" style="26" customWidth="1"/>
    <col min="8189" max="8189" width="3.5" style="26" customWidth="1"/>
    <col min="8190" max="8191" width="12.625" style="26" customWidth="1"/>
    <col min="8192" max="8192" width="9" style="26"/>
    <col min="8193" max="8193" width="7.75" style="26" customWidth="1"/>
    <col min="8194" max="8194" width="13.125" style="26" customWidth="1"/>
    <col min="8195" max="8195" width="6.125" style="26" customWidth="1"/>
    <col min="8196" max="8196" width="9.75" style="26" customWidth="1"/>
    <col min="8197" max="8197" width="1.375" style="26" customWidth="1"/>
    <col min="8198" max="8437" width="9" style="26"/>
    <col min="8438" max="8438" width="1.375" style="26" customWidth="1"/>
    <col min="8439" max="8439" width="3.5" style="26" customWidth="1"/>
    <col min="8440" max="8440" width="22.125" style="26" customWidth="1"/>
    <col min="8441" max="8441" width="9.75" style="26" customWidth="1"/>
    <col min="8442" max="8442" width="7.375" style="26" customWidth="1"/>
    <col min="8443" max="8443" width="9" style="26"/>
    <col min="8444" max="8444" width="9.25" style="26" customWidth="1"/>
    <col min="8445" max="8445" width="3.5" style="26" customWidth="1"/>
    <col min="8446" max="8447" width="12.625" style="26" customWidth="1"/>
    <col min="8448" max="8448" width="9" style="26"/>
    <col min="8449" max="8449" width="7.75" style="26" customWidth="1"/>
    <col min="8450" max="8450" width="13.125" style="26" customWidth="1"/>
    <col min="8451" max="8451" width="6.125" style="26" customWidth="1"/>
    <col min="8452" max="8452" width="9.75" style="26" customWidth="1"/>
    <col min="8453" max="8453" width="1.375" style="26" customWidth="1"/>
    <col min="8454" max="8693" width="9" style="26"/>
    <col min="8694" max="8694" width="1.375" style="26" customWidth="1"/>
    <col min="8695" max="8695" width="3.5" style="26" customWidth="1"/>
    <col min="8696" max="8696" width="22.125" style="26" customWidth="1"/>
    <col min="8697" max="8697" width="9.75" style="26" customWidth="1"/>
    <col min="8698" max="8698" width="7.375" style="26" customWidth="1"/>
    <col min="8699" max="8699" width="9" style="26"/>
    <col min="8700" max="8700" width="9.25" style="26" customWidth="1"/>
    <col min="8701" max="8701" width="3.5" style="26" customWidth="1"/>
    <col min="8702" max="8703" width="12.625" style="26" customWidth="1"/>
    <col min="8704" max="8704" width="9" style="26"/>
    <col min="8705" max="8705" width="7.75" style="26" customWidth="1"/>
    <col min="8706" max="8706" width="13.125" style="26" customWidth="1"/>
    <col min="8707" max="8707" width="6.125" style="26" customWidth="1"/>
    <col min="8708" max="8708" width="9.75" style="26" customWidth="1"/>
    <col min="8709" max="8709" width="1.375" style="26" customWidth="1"/>
    <col min="8710" max="8949" width="9" style="26"/>
    <col min="8950" max="8950" width="1.375" style="26" customWidth="1"/>
    <col min="8951" max="8951" width="3.5" style="26" customWidth="1"/>
    <col min="8952" max="8952" width="22.125" style="26" customWidth="1"/>
    <col min="8953" max="8953" width="9.75" style="26" customWidth="1"/>
    <col min="8954" max="8954" width="7.375" style="26" customWidth="1"/>
    <col min="8955" max="8955" width="9" style="26"/>
    <col min="8956" max="8956" width="9.25" style="26" customWidth="1"/>
    <col min="8957" max="8957" width="3.5" style="26" customWidth="1"/>
    <col min="8958" max="8959" width="12.625" style="26" customWidth="1"/>
    <col min="8960" max="8960" width="9" style="26"/>
    <col min="8961" max="8961" width="7.75" style="26" customWidth="1"/>
    <col min="8962" max="8962" width="13.125" style="26" customWidth="1"/>
    <col min="8963" max="8963" width="6.125" style="26" customWidth="1"/>
    <col min="8964" max="8964" width="9.75" style="26" customWidth="1"/>
    <col min="8965" max="8965" width="1.375" style="26" customWidth="1"/>
    <col min="8966" max="9205" width="9" style="26"/>
    <col min="9206" max="9206" width="1.375" style="26" customWidth="1"/>
    <col min="9207" max="9207" width="3.5" style="26" customWidth="1"/>
    <col min="9208" max="9208" width="22.125" style="26" customWidth="1"/>
    <col min="9209" max="9209" width="9.75" style="26" customWidth="1"/>
    <col min="9210" max="9210" width="7.375" style="26" customWidth="1"/>
    <col min="9211" max="9211" width="9" style="26"/>
    <col min="9212" max="9212" width="9.25" style="26" customWidth="1"/>
    <col min="9213" max="9213" width="3.5" style="26" customWidth="1"/>
    <col min="9214" max="9215" width="12.625" style="26" customWidth="1"/>
    <col min="9216" max="9216" width="9" style="26"/>
    <col min="9217" max="9217" width="7.75" style="26" customWidth="1"/>
    <col min="9218" max="9218" width="13.125" style="26" customWidth="1"/>
    <col min="9219" max="9219" width="6.125" style="26" customWidth="1"/>
    <col min="9220" max="9220" width="9.75" style="26" customWidth="1"/>
    <col min="9221" max="9221" width="1.375" style="26" customWidth="1"/>
    <col min="9222" max="9461" width="9" style="26"/>
    <col min="9462" max="9462" width="1.375" style="26" customWidth="1"/>
    <col min="9463" max="9463" width="3.5" style="26" customWidth="1"/>
    <col min="9464" max="9464" width="22.125" style="26" customWidth="1"/>
    <col min="9465" max="9465" width="9.75" style="26" customWidth="1"/>
    <col min="9466" max="9466" width="7.375" style="26" customWidth="1"/>
    <col min="9467" max="9467" width="9" style="26"/>
    <col min="9468" max="9468" width="9.25" style="26" customWidth="1"/>
    <col min="9469" max="9469" width="3.5" style="26" customWidth="1"/>
    <col min="9470" max="9471" width="12.625" style="26" customWidth="1"/>
    <col min="9472" max="9472" width="9" style="26"/>
    <col min="9473" max="9473" width="7.75" style="26" customWidth="1"/>
    <col min="9474" max="9474" width="13.125" style="26" customWidth="1"/>
    <col min="9475" max="9475" width="6.125" style="26" customWidth="1"/>
    <col min="9476" max="9476" width="9.75" style="26" customWidth="1"/>
    <col min="9477" max="9477" width="1.375" style="26" customWidth="1"/>
    <col min="9478" max="9717" width="9" style="26"/>
    <col min="9718" max="9718" width="1.375" style="26" customWidth="1"/>
    <col min="9719" max="9719" width="3.5" style="26" customWidth="1"/>
    <col min="9720" max="9720" width="22.125" style="26" customWidth="1"/>
    <col min="9721" max="9721" width="9.75" style="26" customWidth="1"/>
    <col min="9722" max="9722" width="7.375" style="26" customWidth="1"/>
    <col min="9723" max="9723" width="9" style="26"/>
    <col min="9724" max="9724" width="9.25" style="26" customWidth="1"/>
    <col min="9725" max="9725" width="3.5" style="26" customWidth="1"/>
    <col min="9726" max="9727" width="12.625" style="26" customWidth="1"/>
    <col min="9728" max="9728" width="9" style="26"/>
    <col min="9729" max="9729" width="7.75" style="26" customWidth="1"/>
    <col min="9730" max="9730" width="13.125" style="26" customWidth="1"/>
    <col min="9731" max="9731" width="6.125" style="26" customWidth="1"/>
    <col min="9732" max="9732" width="9.75" style="26" customWidth="1"/>
    <col min="9733" max="9733" width="1.375" style="26" customWidth="1"/>
    <col min="9734" max="9973" width="9" style="26"/>
    <col min="9974" max="9974" width="1.375" style="26" customWidth="1"/>
    <col min="9975" max="9975" width="3.5" style="26" customWidth="1"/>
    <col min="9976" max="9976" width="22.125" style="26" customWidth="1"/>
    <col min="9977" max="9977" width="9.75" style="26" customWidth="1"/>
    <col min="9978" max="9978" width="7.375" style="26" customWidth="1"/>
    <col min="9979" max="9979" width="9" style="26"/>
    <col min="9980" max="9980" width="9.25" style="26" customWidth="1"/>
    <col min="9981" max="9981" width="3.5" style="26" customWidth="1"/>
    <col min="9982" max="9983" width="12.625" style="26" customWidth="1"/>
    <col min="9984" max="9984" width="9" style="26"/>
    <col min="9985" max="9985" width="7.75" style="26" customWidth="1"/>
    <col min="9986" max="9986" width="13.125" style="26" customWidth="1"/>
    <col min="9987" max="9987" width="6.125" style="26" customWidth="1"/>
    <col min="9988" max="9988" width="9.75" style="26" customWidth="1"/>
    <col min="9989" max="9989" width="1.375" style="26" customWidth="1"/>
    <col min="9990" max="10229" width="9" style="26"/>
    <col min="10230" max="10230" width="1.375" style="26" customWidth="1"/>
    <col min="10231" max="10231" width="3.5" style="26" customWidth="1"/>
    <col min="10232" max="10232" width="22.125" style="26" customWidth="1"/>
    <col min="10233" max="10233" width="9.75" style="26" customWidth="1"/>
    <col min="10234" max="10234" width="7.375" style="26" customWidth="1"/>
    <col min="10235" max="10235" width="9" style="26"/>
    <col min="10236" max="10236" width="9.25" style="26" customWidth="1"/>
    <col min="10237" max="10237" width="3.5" style="26" customWidth="1"/>
    <col min="10238" max="10239" width="12.625" style="26" customWidth="1"/>
    <col min="10240" max="10240" width="9" style="26"/>
    <col min="10241" max="10241" width="7.75" style="26" customWidth="1"/>
    <col min="10242" max="10242" width="13.125" style="26" customWidth="1"/>
    <col min="10243" max="10243" width="6.125" style="26" customWidth="1"/>
    <col min="10244" max="10244" width="9.75" style="26" customWidth="1"/>
    <col min="10245" max="10245" width="1.375" style="26" customWidth="1"/>
    <col min="10246" max="10485" width="9" style="26"/>
    <col min="10486" max="10486" width="1.375" style="26" customWidth="1"/>
    <col min="10487" max="10487" width="3.5" style="26" customWidth="1"/>
    <col min="10488" max="10488" width="22.125" style="26" customWidth="1"/>
    <col min="10489" max="10489" width="9.75" style="26" customWidth="1"/>
    <col min="10490" max="10490" width="7.375" style="26" customWidth="1"/>
    <col min="10491" max="10491" width="9" style="26"/>
    <col min="10492" max="10492" width="9.25" style="26" customWidth="1"/>
    <col min="10493" max="10493" width="3.5" style="26" customWidth="1"/>
    <col min="10494" max="10495" width="12.625" style="26" customWidth="1"/>
    <col min="10496" max="10496" width="9" style="26"/>
    <col min="10497" max="10497" width="7.75" style="26" customWidth="1"/>
    <col min="10498" max="10498" width="13.125" style="26" customWidth="1"/>
    <col min="10499" max="10499" width="6.125" style="26" customWidth="1"/>
    <col min="10500" max="10500" width="9.75" style="26" customWidth="1"/>
    <col min="10501" max="10501" width="1.375" style="26" customWidth="1"/>
    <col min="10502" max="10741" width="9" style="26"/>
    <col min="10742" max="10742" width="1.375" style="26" customWidth="1"/>
    <col min="10743" max="10743" width="3.5" style="26" customWidth="1"/>
    <col min="10744" max="10744" width="22.125" style="26" customWidth="1"/>
    <col min="10745" max="10745" width="9.75" style="26" customWidth="1"/>
    <col min="10746" max="10746" width="7.375" style="26" customWidth="1"/>
    <col min="10747" max="10747" width="9" style="26"/>
    <col min="10748" max="10748" width="9.25" style="26" customWidth="1"/>
    <col min="10749" max="10749" width="3.5" style="26" customWidth="1"/>
    <col min="10750" max="10751" width="12.625" style="26" customWidth="1"/>
    <col min="10752" max="10752" width="9" style="26"/>
    <col min="10753" max="10753" width="7.75" style="26" customWidth="1"/>
    <col min="10754" max="10754" width="13.125" style="26" customWidth="1"/>
    <col min="10755" max="10755" width="6.125" style="26" customWidth="1"/>
    <col min="10756" max="10756" width="9.75" style="26" customWidth="1"/>
    <col min="10757" max="10757" width="1.375" style="26" customWidth="1"/>
    <col min="10758" max="10997" width="9" style="26"/>
    <col min="10998" max="10998" width="1.375" style="26" customWidth="1"/>
    <col min="10999" max="10999" width="3.5" style="26" customWidth="1"/>
    <col min="11000" max="11000" width="22.125" style="26" customWidth="1"/>
    <col min="11001" max="11001" width="9.75" style="26" customWidth="1"/>
    <col min="11002" max="11002" width="7.375" style="26" customWidth="1"/>
    <col min="11003" max="11003" width="9" style="26"/>
    <col min="11004" max="11004" width="9.25" style="26" customWidth="1"/>
    <col min="11005" max="11005" width="3.5" style="26" customWidth="1"/>
    <col min="11006" max="11007" width="12.625" style="26" customWidth="1"/>
    <col min="11008" max="11008" width="9" style="26"/>
    <col min="11009" max="11009" width="7.75" style="26" customWidth="1"/>
    <col min="11010" max="11010" width="13.125" style="26" customWidth="1"/>
    <col min="11011" max="11011" width="6.125" style="26" customWidth="1"/>
    <col min="11012" max="11012" width="9.75" style="26" customWidth="1"/>
    <col min="11013" max="11013" width="1.375" style="26" customWidth="1"/>
    <col min="11014" max="11253" width="9" style="26"/>
    <col min="11254" max="11254" width="1.375" style="26" customWidth="1"/>
    <col min="11255" max="11255" width="3.5" style="26" customWidth="1"/>
    <col min="11256" max="11256" width="22.125" style="26" customWidth="1"/>
    <col min="11257" max="11257" width="9.75" style="26" customWidth="1"/>
    <col min="11258" max="11258" width="7.375" style="26" customWidth="1"/>
    <col min="11259" max="11259" width="9" style="26"/>
    <col min="11260" max="11260" width="9.25" style="26" customWidth="1"/>
    <col min="11261" max="11261" width="3.5" style="26" customWidth="1"/>
    <col min="11262" max="11263" width="12.625" style="26" customWidth="1"/>
    <col min="11264" max="11264" width="9" style="26"/>
    <col min="11265" max="11265" width="7.75" style="26" customWidth="1"/>
    <col min="11266" max="11266" width="13.125" style="26" customWidth="1"/>
    <col min="11267" max="11267" width="6.125" style="26" customWidth="1"/>
    <col min="11268" max="11268" width="9.75" style="26" customWidth="1"/>
    <col min="11269" max="11269" width="1.375" style="26" customWidth="1"/>
    <col min="11270" max="11509" width="9" style="26"/>
    <col min="11510" max="11510" width="1.375" style="26" customWidth="1"/>
    <col min="11511" max="11511" width="3.5" style="26" customWidth="1"/>
    <col min="11512" max="11512" width="22.125" style="26" customWidth="1"/>
    <col min="11513" max="11513" width="9.75" style="26" customWidth="1"/>
    <col min="11514" max="11514" width="7.375" style="26" customWidth="1"/>
    <col min="11515" max="11515" width="9" style="26"/>
    <col min="11516" max="11516" width="9.25" style="26" customWidth="1"/>
    <col min="11517" max="11517" width="3.5" style="26" customWidth="1"/>
    <col min="11518" max="11519" width="12.625" style="26" customWidth="1"/>
    <col min="11520" max="11520" width="9" style="26"/>
    <col min="11521" max="11521" width="7.75" style="26" customWidth="1"/>
    <col min="11522" max="11522" width="13.125" style="26" customWidth="1"/>
    <col min="11523" max="11523" width="6.125" style="26" customWidth="1"/>
    <col min="11524" max="11524" width="9.75" style="26" customWidth="1"/>
    <col min="11525" max="11525" width="1.375" style="26" customWidth="1"/>
    <col min="11526" max="11765" width="9" style="26"/>
    <col min="11766" max="11766" width="1.375" style="26" customWidth="1"/>
    <col min="11767" max="11767" width="3.5" style="26" customWidth="1"/>
    <col min="11768" max="11768" width="22.125" style="26" customWidth="1"/>
    <col min="11769" max="11769" width="9.75" style="26" customWidth="1"/>
    <col min="11770" max="11770" width="7.375" style="26" customWidth="1"/>
    <col min="11771" max="11771" width="9" style="26"/>
    <col min="11772" max="11772" width="9.25" style="26" customWidth="1"/>
    <col min="11773" max="11773" width="3.5" style="26" customWidth="1"/>
    <col min="11774" max="11775" width="12.625" style="26" customWidth="1"/>
    <col min="11776" max="11776" width="9" style="26"/>
    <col min="11777" max="11777" width="7.75" style="26" customWidth="1"/>
    <col min="11778" max="11778" width="13.125" style="26" customWidth="1"/>
    <col min="11779" max="11779" width="6.125" style="26" customWidth="1"/>
    <col min="11780" max="11780" width="9.75" style="26" customWidth="1"/>
    <col min="11781" max="11781" width="1.375" style="26" customWidth="1"/>
    <col min="11782" max="12021" width="9" style="26"/>
    <col min="12022" max="12022" width="1.375" style="26" customWidth="1"/>
    <col min="12023" max="12023" width="3.5" style="26" customWidth="1"/>
    <col min="12024" max="12024" width="22.125" style="26" customWidth="1"/>
    <col min="12025" max="12025" width="9.75" style="26" customWidth="1"/>
    <col min="12026" max="12026" width="7.375" style="26" customWidth="1"/>
    <col min="12027" max="12027" width="9" style="26"/>
    <col min="12028" max="12028" width="9.25" style="26" customWidth="1"/>
    <col min="12029" max="12029" width="3.5" style="26" customWidth="1"/>
    <col min="12030" max="12031" width="12.625" style="26" customWidth="1"/>
    <col min="12032" max="12032" width="9" style="26"/>
    <col min="12033" max="12033" width="7.75" style="26" customWidth="1"/>
    <col min="12034" max="12034" width="13.125" style="26" customWidth="1"/>
    <col min="12035" max="12035" width="6.125" style="26" customWidth="1"/>
    <col min="12036" max="12036" width="9.75" style="26" customWidth="1"/>
    <col min="12037" max="12037" width="1.375" style="26" customWidth="1"/>
    <col min="12038" max="12277" width="9" style="26"/>
    <col min="12278" max="12278" width="1.375" style="26" customWidth="1"/>
    <col min="12279" max="12279" width="3.5" style="26" customWidth="1"/>
    <col min="12280" max="12280" width="22.125" style="26" customWidth="1"/>
    <col min="12281" max="12281" width="9.75" style="26" customWidth="1"/>
    <col min="12282" max="12282" width="7.375" style="26" customWidth="1"/>
    <col min="12283" max="12283" width="9" style="26"/>
    <col min="12284" max="12284" width="9.25" style="26" customWidth="1"/>
    <col min="12285" max="12285" width="3.5" style="26" customWidth="1"/>
    <col min="12286" max="12287" width="12.625" style="26" customWidth="1"/>
    <col min="12288" max="12288" width="9" style="26"/>
    <col min="12289" max="12289" width="7.75" style="26" customWidth="1"/>
    <col min="12290" max="12290" width="13.125" style="26" customWidth="1"/>
    <col min="12291" max="12291" width="6.125" style="26" customWidth="1"/>
    <col min="12292" max="12292" width="9.75" style="26" customWidth="1"/>
    <col min="12293" max="12293" width="1.375" style="26" customWidth="1"/>
    <col min="12294" max="12533" width="9" style="26"/>
    <col min="12534" max="12534" width="1.375" style="26" customWidth="1"/>
    <col min="12535" max="12535" width="3.5" style="26" customWidth="1"/>
    <col min="12536" max="12536" width="22.125" style="26" customWidth="1"/>
    <col min="12537" max="12537" width="9.75" style="26" customWidth="1"/>
    <col min="12538" max="12538" width="7.375" style="26" customWidth="1"/>
    <col min="12539" max="12539" width="9" style="26"/>
    <col min="12540" max="12540" width="9.25" style="26" customWidth="1"/>
    <col min="12541" max="12541" width="3.5" style="26" customWidth="1"/>
    <col min="12542" max="12543" width="12.625" style="26" customWidth="1"/>
    <col min="12544" max="12544" width="9" style="26"/>
    <col min="12545" max="12545" width="7.75" style="26" customWidth="1"/>
    <col min="12546" max="12546" width="13.125" style="26" customWidth="1"/>
    <col min="12547" max="12547" width="6.125" style="26" customWidth="1"/>
    <col min="12548" max="12548" width="9.75" style="26" customWidth="1"/>
    <col min="12549" max="12549" width="1.375" style="26" customWidth="1"/>
    <col min="12550" max="12789" width="9" style="26"/>
    <col min="12790" max="12790" width="1.375" style="26" customWidth="1"/>
    <col min="12791" max="12791" width="3.5" style="26" customWidth="1"/>
    <col min="12792" max="12792" width="22.125" style="26" customWidth="1"/>
    <col min="12793" max="12793" width="9.75" style="26" customWidth="1"/>
    <col min="12794" max="12794" width="7.375" style="26" customWidth="1"/>
    <col min="12795" max="12795" width="9" style="26"/>
    <col min="12796" max="12796" width="9.25" style="26" customWidth="1"/>
    <col min="12797" max="12797" width="3.5" style="26" customWidth="1"/>
    <col min="12798" max="12799" width="12.625" style="26" customWidth="1"/>
    <col min="12800" max="12800" width="9" style="26"/>
    <col min="12801" max="12801" width="7.75" style="26" customWidth="1"/>
    <col min="12802" max="12802" width="13.125" style="26" customWidth="1"/>
    <col min="12803" max="12803" width="6.125" style="26" customWidth="1"/>
    <col min="12804" max="12804" width="9.75" style="26" customWidth="1"/>
    <col min="12805" max="12805" width="1.375" style="26" customWidth="1"/>
    <col min="12806" max="13045" width="9" style="26"/>
    <col min="13046" max="13046" width="1.375" style="26" customWidth="1"/>
    <col min="13047" max="13047" width="3.5" style="26" customWidth="1"/>
    <col min="13048" max="13048" width="22.125" style="26" customWidth="1"/>
    <col min="13049" max="13049" width="9.75" style="26" customWidth="1"/>
    <col min="13050" max="13050" width="7.375" style="26" customWidth="1"/>
    <col min="13051" max="13051" width="9" style="26"/>
    <col min="13052" max="13052" width="9.25" style="26" customWidth="1"/>
    <col min="13053" max="13053" width="3.5" style="26" customWidth="1"/>
    <col min="13054" max="13055" width="12.625" style="26" customWidth="1"/>
    <col min="13056" max="13056" width="9" style="26"/>
    <col min="13057" max="13057" width="7.75" style="26" customWidth="1"/>
    <col min="13058" max="13058" width="13.125" style="26" customWidth="1"/>
    <col min="13059" max="13059" width="6.125" style="26" customWidth="1"/>
    <col min="13060" max="13060" width="9.75" style="26" customWidth="1"/>
    <col min="13061" max="13061" width="1.375" style="26" customWidth="1"/>
    <col min="13062" max="13301" width="9" style="26"/>
    <col min="13302" max="13302" width="1.375" style="26" customWidth="1"/>
    <col min="13303" max="13303" width="3.5" style="26" customWidth="1"/>
    <col min="13304" max="13304" width="22.125" style="26" customWidth="1"/>
    <col min="13305" max="13305" width="9.75" style="26" customWidth="1"/>
    <col min="13306" max="13306" width="7.375" style="26" customWidth="1"/>
    <col min="13307" max="13307" width="9" style="26"/>
    <col min="13308" max="13308" width="9.25" style="26" customWidth="1"/>
    <col min="13309" max="13309" width="3.5" style="26" customWidth="1"/>
    <col min="13310" max="13311" width="12.625" style="26" customWidth="1"/>
    <col min="13312" max="13312" width="9" style="26"/>
    <col min="13313" max="13313" width="7.75" style="26" customWidth="1"/>
    <col min="13314" max="13314" width="13.125" style="26" customWidth="1"/>
    <col min="13315" max="13315" width="6.125" style="26" customWidth="1"/>
    <col min="13316" max="13316" width="9.75" style="26" customWidth="1"/>
    <col min="13317" max="13317" width="1.375" style="26" customWidth="1"/>
    <col min="13318" max="13557" width="9" style="26"/>
    <col min="13558" max="13558" width="1.375" style="26" customWidth="1"/>
    <col min="13559" max="13559" width="3.5" style="26" customWidth="1"/>
    <col min="13560" max="13560" width="22.125" style="26" customWidth="1"/>
    <col min="13561" max="13561" width="9.75" style="26" customWidth="1"/>
    <col min="13562" max="13562" width="7.375" style="26" customWidth="1"/>
    <col min="13563" max="13563" width="9" style="26"/>
    <col min="13564" max="13564" width="9.25" style="26" customWidth="1"/>
    <col min="13565" max="13565" width="3.5" style="26" customWidth="1"/>
    <col min="13566" max="13567" width="12.625" style="26" customWidth="1"/>
    <col min="13568" max="13568" width="9" style="26"/>
    <col min="13569" max="13569" width="7.75" style="26" customWidth="1"/>
    <col min="13570" max="13570" width="13.125" style="26" customWidth="1"/>
    <col min="13571" max="13571" width="6.125" style="26" customWidth="1"/>
    <col min="13572" max="13572" width="9.75" style="26" customWidth="1"/>
    <col min="13573" max="13573" width="1.375" style="26" customWidth="1"/>
    <col min="13574" max="13813" width="9" style="26"/>
    <col min="13814" max="13814" width="1.375" style="26" customWidth="1"/>
    <col min="13815" max="13815" width="3.5" style="26" customWidth="1"/>
    <col min="13816" max="13816" width="22.125" style="26" customWidth="1"/>
    <col min="13817" max="13817" width="9.75" style="26" customWidth="1"/>
    <col min="13818" max="13818" width="7.375" style="26" customWidth="1"/>
    <col min="13819" max="13819" width="9" style="26"/>
    <col min="13820" max="13820" width="9.25" style="26" customWidth="1"/>
    <col min="13821" max="13821" width="3.5" style="26" customWidth="1"/>
    <col min="13822" max="13823" width="12.625" style="26" customWidth="1"/>
    <col min="13824" max="13824" width="9" style="26"/>
    <col min="13825" max="13825" width="7.75" style="26" customWidth="1"/>
    <col min="13826" max="13826" width="13.125" style="26" customWidth="1"/>
    <col min="13827" max="13827" width="6.125" style="26" customWidth="1"/>
    <col min="13828" max="13828" width="9.75" style="26" customWidth="1"/>
    <col min="13829" max="13829" width="1.375" style="26" customWidth="1"/>
    <col min="13830" max="14069" width="9" style="26"/>
    <col min="14070" max="14070" width="1.375" style="26" customWidth="1"/>
    <col min="14071" max="14071" width="3.5" style="26" customWidth="1"/>
    <col min="14072" max="14072" width="22.125" style="26" customWidth="1"/>
    <col min="14073" max="14073" width="9.75" style="26" customWidth="1"/>
    <col min="14074" max="14074" width="7.375" style="26" customWidth="1"/>
    <col min="14075" max="14075" width="9" style="26"/>
    <col min="14076" max="14076" width="9.25" style="26" customWidth="1"/>
    <col min="14077" max="14077" width="3.5" style="26" customWidth="1"/>
    <col min="14078" max="14079" width="12.625" style="26" customWidth="1"/>
    <col min="14080" max="14080" width="9" style="26"/>
    <col min="14081" max="14081" width="7.75" style="26" customWidth="1"/>
    <col min="14082" max="14082" width="13.125" style="26" customWidth="1"/>
    <col min="14083" max="14083" width="6.125" style="26" customWidth="1"/>
    <col min="14084" max="14084" width="9.75" style="26" customWidth="1"/>
    <col min="14085" max="14085" width="1.375" style="26" customWidth="1"/>
    <col min="14086" max="14325" width="9" style="26"/>
    <col min="14326" max="14326" width="1.375" style="26" customWidth="1"/>
    <col min="14327" max="14327" width="3.5" style="26" customWidth="1"/>
    <col min="14328" max="14328" width="22.125" style="26" customWidth="1"/>
    <col min="14329" max="14329" width="9.75" style="26" customWidth="1"/>
    <col min="14330" max="14330" width="7.375" style="26" customWidth="1"/>
    <col min="14331" max="14331" width="9" style="26"/>
    <col min="14332" max="14332" width="9.25" style="26" customWidth="1"/>
    <col min="14333" max="14333" width="3.5" style="26" customWidth="1"/>
    <col min="14334" max="14335" width="12.625" style="26" customWidth="1"/>
    <col min="14336" max="14336" width="9" style="26"/>
    <col min="14337" max="14337" width="7.75" style="26" customWidth="1"/>
    <col min="14338" max="14338" width="13.125" style="26" customWidth="1"/>
    <col min="14339" max="14339" width="6.125" style="26" customWidth="1"/>
    <col min="14340" max="14340" width="9.75" style="26" customWidth="1"/>
    <col min="14341" max="14341" width="1.375" style="26" customWidth="1"/>
    <col min="14342" max="14581" width="9" style="26"/>
    <col min="14582" max="14582" width="1.375" style="26" customWidth="1"/>
    <col min="14583" max="14583" width="3.5" style="26" customWidth="1"/>
    <col min="14584" max="14584" width="22.125" style="26" customWidth="1"/>
    <col min="14585" max="14585" width="9.75" style="26" customWidth="1"/>
    <col min="14586" max="14586" width="7.375" style="26" customWidth="1"/>
    <col min="14587" max="14587" width="9" style="26"/>
    <col min="14588" max="14588" width="9.25" style="26" customWidth="1"/>
    <col min="14589" max="14589" width="3.5" style="26" customWidth="1"/>
    <col min="14590" max="14591" width="12.625" style="26" customWidth="1"/>
    <col min="14592" max="14592" width="9" style="26"/>
    <col min="14593" max="14593" width="7.75" style="26" customWidth="1"/>
    <col min="14594" max="14594" width="13.125" style="26" customWidth="1"/>
    <col min="14595" max="14595" width="6.125" style="26" customWidth="1"/>
    <col min="14596" max="14596" width="9.75" style="26" customWidth="1"/>
    <col min="14597" max="14597" width="1.375" style="26" customWidth="1"/>
    <col min="14598" max="14837" width="9" style="26"/>
    <col min="14838" max="14838" width="1.375" style="26" customWidth="1"/>
    <col min="14839" max="14839" width="3.5" style="26" customWidth="1"/>
    <col min="14840" max="14840" width="22.125" style="26" customWidth="1"/>
    <col min="14841" max="14841" width="9.75" style="26" customWidth="1"/>
    <col min="14842" max="14842" width="7.375" style="26" customWidth="1"/>
    <col min="14843" max="14843" width="9" style="26"/>
    <col min="14844" max="14844" width="9.25" style="26" customWidth="1"/>
    <col min="14845" max="14845" width="3.5" style="26" customWidth="1"/>
    <col min="14846" max="14847" width="12.625" style="26" customWidth="1"/>
    <col min="14848" max="14848" width="9" style="26"/>
    <col min="14849" max="14849" width="7.75" style="26" customWidth="1"/>
    <col min="14850" max="14850" width="13.125" style="26" customWidth="1"/>
    <col min="14851" max="14851" width="6.125" style="26" customWidth="1"/>
    <col min="14852" max="14852" width="9.75" style="26" customWidth="1"/>
    <col min="14853" max="14853" width="1.375" style="26" customWidth="1"/>
    <col min="14854" max="15093" width="9" style="26"/>
    <col min="15094" max="15094" width="1.375" style="26" customWidth="1"/>
    <col min="15095" max="15095" width="3.5" style="26" customWidth="1"/>
    <col min="15096" max="15096" width="22.125" style="26" customWidth="1"/>
    <col min="15097" max="15097" width="9.75" style="26" customWidth="1"/>
    <col min="15098" max="15098" width="7.375" style="26" customWidth="1"/>
    <col min="15099" max="15099" width="9" style="26"/>
    <col min="15100" max="15100" width="9.25" style="26" customWidth="1"/>
    <col min="15101" max="15101" width="3.5" style="26" customWidth="1"/>
    <col min="15102" max="15103" width="12.625" style="26" customWidth="1"/>
    <col min="15104" max="15104" width="9" style="26"/>
    <col min="15105" max="15105" width="7.75" style="26" customWidth="1"/>
    <col min="15106" max="15106" width="13.125" style="26" customWidth="1"/>
    <col min="15107" max="15107" width="6.125" style="26" customWidth="1"/>
    <col min="15108" max="15108" width="9.75" style="26" customWidth="1"/>
    <col min="15109" max="15109" width="1.375" style="26" customWidth="1"/>
    <col min="15110" max="15349" width="9" style="26"/>
    <col min="15350" max="15350" width="1.375" style="26" customWidth="1"/>
    <col min="15351" max="15351" width="3.5" style="26" customWidth="1"/>
    <col min="15352" max="15352" width="22.125" style="26" customWidth="1"/>
    <col min="15353" max="15353" width="9.75" style="26" customWidth="1"/>
    <col min="15354" max="15354" width="7.375" style="26" customWidth="1"/>
    <col min="15355" max="15355" width="9" style="26"/>
    <col min="15356" max="15356" width="9.25" style="26" customWidth="1"/>
    <col min="15357" max="15357" width="3.5" style="26" customWidth="1"/>
    <col min="15358" max="15359" width="12.625" style="26" customWidth="1"/>
    <col min="15360" max="15360" width="9" style="26"/>
    <col min="15361" max="15361" width="7.75" style="26" customWidth="1"/>
    <col min="15362" max="15362" width="13.125" style="26" customWidth="1"/>
    <col min="15363" max="15363" width="6.125" style="26" customWidth="1"/>
    <col min="15364" max="15364" width="9.75" style="26" customWidth="1"/>
    <col min="15365" max="15365" width="1.375" style="26" customWidth="1"/>
    <col min="15366" max="15605" width="9" style="26"/>
    <col min="15606" max="15606" width="1.375" style="26" customWidth="1"/>
    <col min="15607" max="15607" width="3.5" style="26" customWidth="1"/>
    <col min="15608" max="15608" width="22.125" style="26" customWidth="1"/>
    <col min="15609" max="15609" width="9.75" style="26" customWidth="1"/>
    <col min="15610" max="15610" width="7.375" style="26" customWidth="1"/>
    <col min="15611" max="15611" width="9" style="26"/>
    <col min="15612" max="15612" width="9.25" style="26" customWidth="1"/>
    <col min="15613" max="15613" width="3.5" style="26" customWidth="1"/>
    <col min="15614" max="15615" width="12.625" style="26" customWidth="1"/>
    <col min="15616" max="15616" width="9" style="26"/>
    <col min="15617" max="15617" width="7.75" style="26" customWidth="1"/>
    <col min="15618" max="15618" width="13.125" style="26" customWidth="1"/>
    <col min="15619" max="15619" width="6.125" style="26" customWidth="1"/>
    <col min="15620" max="15620" width="9.75" style="26" customWidth="1"/>
    <col min="15621" max="15621" width="1.375" style="26" customWidth="1"/>
    <col min="15622" max="15861" width="9" style="26"/>
    <col min="15862" max="15862" width="1.375" style="26" customWidth="1"/>
    <col min="15863" max="15863" width="3.5" style="26" customWidth="1"/>
    <col min="15864" max="15864" width="22.125" style="26" customWidth="1"/>
    <col min="15865" max="15865" width="9.75" style="26" customWidth="1"/>
    <col min="15866" max="15866" width="7.375" style="26" customWidth="1"/>
    <col min="15867" max="15867" width="9" style="26"/>
    <col min="15868" max="15868" width="9.25" style="26" customWidth="1"/>
    <col min="15869" max="15869" width="3.5" style="26" customWidth="1"/>
    <col min="15870" max="15871" width="12.625" style="26" customWidth="1"/>
    <col min="15872" max="15872" width="9" style="26"/>
    <col min="15873" max="15873" width="7.75" style="26" customWidth="1"/>
    <col min="15874" max="15874" width="13.125" style="26" customWidth="1"/>
    <col min="15875" max="15875" width="6.125" style="26" customWidth="1"/>
    <col min="15876" max="15876" width="9.75" style="26" customWidth="1"/>
    <col min="15877" max="15877" width="1.375" style="26" customWidth="1"/>
    <col min="15878" max="16117" width="9" style="26"/>
    <col min="16118" max="16118" width="1.375" style="26" customWidth="1"/>
    <col min="16119" max="16119" width="3.5" style="26" customWidth="1"/>
    <col min="16120" max="16120" width="22.125" style="26" customWidth="1"/>
    <col min="16121" max="16121" width="9.75" style="26" customWidth="1"/>
    <col min="16122" max="16122" width="7.375" style="26" customWidth="1"/>
    <col min="16123" max="16123" width="9" style="26"/>
    <col min="16124" max="16124" width="9.25" style="26" customWidth="1"/>
    <col min="16125" max="16125" width="3.5" style="26" customWidth="1"/>
    <col min="16126" max="16127" width="12.625" style="26" customWidth="1"/>
    <col min="16128" max="16128" width="9" style="26"/>
    <col min="16129" max="16129" width="7.75" style="26" customWidth="1"/>
    <col min="16130" max="16130" width="13.125" style="26" customWidth="1"/>
    <col min="16131" max="16131" width="6.125" style="26" customWidth="1"/>
    <col min="16132" max="16132" width="9.75" style="26" customWidth="1"/>
    <col min="16133" max="16133" width="1.375" style="26" customWidth="1"/>
    <col min="16134" max="16384" width="9" style="26"/>
  </cols>
  <sheetData>
    <row r="1" spans="2:22" ht="9.9499999999999993" customHeight="1" x14ac:dyDescent="0.15"/>
    <row r="2" spans="2:22" ht="24.95" customHeight="1" x14ac:dyDescent="0.15">
      <c r="B2" s="26" t="s">
        <v>785</v>
      </c>
      <c r="C2" s="28"/>
      <c r="D2" s="5"/>
      <c r="E2" s="5"/>
      <c r="F2" s="28"/>
      <c r="G2" s="70"/>
      <c r="H2" s="76"/>
      <c r="I2" s="70"/>
      <c r="J2" s="70"/>
      <c r="K2" s="70"/>
      <c r="L2" s="70"/>
      <c r="M2" s="70"/>
      <c r="N2" s="70"/>
      <c r="O2" s="5"/>
    </row>
    <row r="3" spans="2:22" ht="15" customHeight="1" thickBot="1" x14ac:dyDescent="0.2">
      <c r="B3" s="26" t="s">
        <v>132</v>
      </c>
      <c r="I3" s="5" t="s">
        <v>133</v>
      </c>
      <c r="P3" s="118" t="s">
        <v>155</v>
      </c>
    </row>
    <row r="4" spans="2:22" ht="15" customHeight="1" x14ac:dyDescent="0.15">
      <c r="B4" s="548" t="s">
        <v>57</v>
      </c>
      <c r="C4" s="549" t="s">
        <v>109</v>
      </c>
      <c r="D4" s="549" t="s">
        <v>88</v>
      </c>
      <c r="E4" s="549" t="s">
        <v>89</v>
      </c>
      <c r="F4" s="549" t="s">
        <v>21</v>
      </c>
      <c r="G4" s="550" t="s">
        <v>90</v>
      </c>
      <c r="H4" s="108"/>
      <c r="I4" s="1236" t="s">
        <v>57</v>
      </c>
      <c r="J4" s="1237" t="s">
        <v>112</v>
      </c>
      <c r="K4" s="551" t="s">
        <v>786</v>
      </c>
      <c r="L4" s="552" t="s">
        <v>91</v>
      </c>
      <c r="M4" s="1237" t="s">
        <v>21</v>
      </c>
      <c r="N4" s="1238" t="s">
        <v>90</v>
      </c>
      <c r="O4" s="122"/>
      <c r="P4" s="553" t="s">
        <v>115</v>
      </c>
      <c r="Q4" s="554" t="s">
        <v>116</v>
      </c>
      <c r="R4" s="554" t="s">
        <v>117</v>
      </c>
      <c r="S4" s="554" t="s">
        <v>743</v>
      </c>
      <c r="T4" s="1239" t="s">
        <v>118</v>
      </c>
      <c r="U4" s="1231"/>
      <c r="V4" s="556" t="s">
        <v>119</v>
      </c>
    </row>
    <row r="5" spans="2:22" ht="15" customHeight="1" x14ac:dyDescent="0.15">
      <c r="B5" s="1104" t="s">
        <v>104</v>
      </c>
      <c r="C5" s="214" t="s">
        <v>426</v>
      </c>
      <c r="D5" s="214">
        <v>2</v>
      </c>
      <c r="E5" s="373" t="s">
        <v>744</v>
      </c>
      <c r="F5" s="214">
        <v>12000</v>
      </c>
      <c r="G5" s="97">
        <f t="shared" ref="G5:G6" si="0">D5*F5</f>
        <v>24000</v>
      </c>
      <c r="H5" s="109"/>
      <c r="I5" s="1174"/>
      <c r="J5" s="1176"/>
      <c r="K5" s="113" t="s">
        <v>93</v>
      </c>
      <c r="L5" s="238" t="s">
        <v>218</v>
      </c>
      <c r="M5" s="1176"/>
      <c r="N5" s="1178"/>
      <c r="O5" s="122"/>
      <c r="P5" s="166"/>
      <c r="Q5" s="95"/>
      <c r="R5" s="471"/>
      <c r="S5" s="95"/>
      <c r="T5" s="1171"/>
      <c r="U5" s="1172"/>
      <c r="V5" s="120"/>
    </row>
    <row r="6" spans="2:22" ht="15" customHeight="1" x14ac:dyDescent="0.15">
      <c r="B6" s="1102"/>
      <c r="C6" s="214"/>
      <c r="D6" s="214"/>
      <c r="E6" s="373" t="s">
        <v>92</v>
      </c>
      <c r="F6" s="214"/>
      <c r="G6" s="98">
        <f t="shared" si="0"/>
        <v>0</v>
      </c>
      <c r="H6" s="109"/>
      <c r="I6" s="527" t="s">
        <v>111</v>
      </c>
      <c r="J6" s="214"/>
      <c r="K6" s="316"/>
      <c r="L6" s="316"/>
      <c r="M6" s="316"/>
      <c r="N6" s="98">
        <f>K6*L6*M6</f>
        <v>0</v>
      </c>
      <c r="O6" s="122"/>
      <c r="P6" s="166"/>
      <c r="Q6" s="95"/>
      <c r="R6" s="471"/>
      <c r="S6" s="95"/>
      <c r="T6" s="1171"/>
      <c r="U6" s="1172"/>
      <c r="V6" s="120"/>
    </row>
    <row r="7" spans="2:22" ht="15" customHeight="1" thickBot="1" x14ac:dyDescent="0.2">
      <c r="B7" s="1170"/>
      <c r="C7" s="99" t="s">
        <v>94</v>
      </c>
      <c r="D7" s="99"/>
      <c r="E7" s="99"/>
      <c r="F7" s="99"/>
      <c r="G7" s="100">
        <f>SUM(G5:G6)</f>
        <v>24000</v>
      </c>
      <c r="H7" s="109"/>
      <c r="I7" s="479"/>
      <c r="J7" s="214"/>
      <c r="K7" s="316"/>
      <c r="L7" s="316"/>
      <c r="M7" s="316"/>
      <c r="N7" s="98">
        <f t="shared" ref="N7" si="1">K7*L7*M7</f>
        <v>0</v>
      </c>
      <c r="O7" s="122"/>
      <c r="P7" s="166"/>
      <c r="Q7" s="95"/>
      <c r="R7" s="471"/>
      <c r="S7" s="95"/>
      <c r="T7" s="1171"/>
      <c r="U7" s="1172"/>
      <c r="V7" s="120"/>
    </row>
    <row r="8" spans="2:22" ht="15" customHeight="1" thickTop="1" thickBot="1" x14ac:dyDescent="0.2">
      <c r="B8" s="1183" t="s">
        <v>102</v>
      </c>
      <c r="C8" s="214" t="s">
        <v>422</v>
      </c>
      <c r="D8" s="214">
        <v>5</v>
      </c>
      <c r="E8" s="373" t="s">
        <v>92</v>
      </c>
      <c r="F8" s="214">
        <v>460</v>
      </c>
      <c r="G8" s="98">
        <f>D8*F8</f>
        <v>2300</v>
      </c>
      <c r="H8" s="109"/>
      <c r="I8" s="481"/>
      <c r="J8" s="167" t="s">
        <v>787</v>
      </c>
      <c r="K8" s="114">
        <f>SUM(K6:K7)</f>
        <v>0</v>
      </c>
      <c r="L8" s="114">
        <f>SUM(L6:L7)</f>
        <v>0</v>
      </c>
      <c r="M8" s="114"/>
      <c r="N8" s="112">
        <f>SUM(N6:N7)</f>
        <v>0</v>
      </c>
      <c r="O8" s="122"/>
      <c r="P8" s="166"/>
      <c r="Q8" s="95"/>
      <c r="R8" s="471"/>
      <c r="S8" s="95"/>
      <c r="T8" s="1171"/>
      <c r="U8" s="1172"/>
      <c r="V8" s="120"/>
    </row>
    <row r="9" spans="2:22" ht="15" customHeight="1" thickTop="1" x14ac:dyDescent="0.15">
      <c r="B9" s="1102"/>
      <c r="C9" s="214"/>
      <c r="D9" s="214"/>
      <c r="E9" s="373" t="s">
        <v>92</v>
      </c>
      <c r="F9" s="214"/>
      <c r="G9" s="98">
        <f>D9*F9</f>
        <v>0</v>
      </c>
      <c r="H9" s="109"/>
      <c r="I9" s="480" t="s">
        <v>788</v>
      </c>
      <c r="J9" s="214" t="s">
        <v>260</v>
      </c>
      <c r="K9" s="316">
        <v>2.5</v>
      </c>
      <c r="L9" s="316">
        <v>1</v>
      </c>
      <c r="M9" s="316">
        <v>158.4</v>
      </c>
      <c r="N9" s="98">
        <f>K9*L9*M9</f>
        <v>396</v>
      </c>
      <c r="O9" s="122"/>
      <c r="P9" s="166"/>
      <c r="Q9" s="95"/>
      <c r="R9" s="471"/>
      <c r="S9" s="95"/>
      <c r="T9" s="1171"/>
      <c r="U9" s="1172"/>
      <c r="V9" s="120"/>
    </row>
    <row r="10" spans="2:22" ht="15" customHeight="1" x14ac:dyDescent="0.15">
      <c r="B10" s="1102"/>
      <c r="C10" s="214"/>
      <c r="D10" s="214"/>
      <c r="E10" s="373" t="s">
        <v>92</v>
      </c>
      <c r="F10" s="214"/>
      <c r="G10" s="98">
        <f>D10*F10</f>
        <v>0</v>
      </c>
      <c r="H10" s="109"/>
      <c r="I10" s="479"/>
      <c r="J10" s="214" t="s">
        <v>261</v>
      </c>
      <c r="K10" s="316">
        <v>1</v>
      </c>
      <c r="L10" s="316">
        <v>1</v>
      </c>
      <c r="M10" s="316">
        <v>158.4</v>
      </c>
      <c r="N10" s="98">
        <f t="shared" ref="N10:N14" si="2">K10*L10*M10</f>
        <v>158.4</v>
      </c>
      <c r="O10" s="122"/>
      <c r="P10" s="166"/>
      <c r="Q10" s="95"/>
      <c r="R10" s="471"/>
      <c r="S10" s="95"/>
      <c r="T10" s="1171"/>
      <c r="U10" s="1172"/>
      <c r="V10" s="120"/>
    </row>
    <row r="11" spans="2:22" ht="15" customHeight="1" thickBot="1" x14ac:dyDescent="0.2">
      <c r="B11" s="1170"/>
      <c r="C11" s="101" t="s">
        <v>95</v>
      </c>
      <c r="D11" s="102"/>
      <c r="E11" s="102"/>
      <c r="F11" s="102"/>
      <c r="G11" s="103">
        <f>SUM(G8:G10)</f>
        <v>2300</v>
      </c>
      <c r="H11" s="109"/>
      <c r="I11" s="479"/>
      <c r="J11" s="214" t="s">
        <v>601</v>
      </c>
      <c r="K11" s="316">
        <v>19</v>
      </c>
      <c r="L11" s="316">
        <v>1</v>
      </c>
      <c r="M11" s="316">
        <v>158.4</v>
      </c>
      <c r="N11" s="98">
        <f t="shared" si="2"/>
        <v>3009.6</v>
      </c>
      <c r="O11" s="122"/>
      <c r="P11" s="374" t="s">
        <v>26</v>
      </c>
      <c r="Q11" s="174"/>
      <c r="R11" s="174"/>
      <c r="S11" s="174"/>
      <c r="T11" s="1184"/>
      <c r="U11" s="1185"/>
      <c r="V11" s="375">
        <f>SUM(V5:V10)</f>
        <v>0</v>
      </c>
    </row>
    <row r="12" spans="2:22" ht="15" customHeight="1" thickTop="1" x14ac:dyDescent="0.15">
      <c r="B12" s="1183" t="s">
        <v>103</v>
      </c>
      <c r="C12" s="214" t="s">
        <v>427</v>
      </c>
      <c r="D12" s="214">
        <v>13</v>
      </c>
      <c r="E12" s="373" t="s">
        <v>92</v>
      </c>
      <c r="F12" s="214">
        <v>2580</v>
      </c>
      <c r="G12" s="98">
        <f>D12*F12</f>
        <v>33540</v>
      </c>
      <c r="H12" s="109"/>
      <c r="I12" s="479"/>
      <c r="J12" s="214" t="s">
        <v>603</v>
      </c>
      <c r="K12" s="316">
        <v>1.8</v>
      </c>
      <c r="L12" s="316">
        <v>1</v>
      </c>
      <c r="M12" s="316">
        <v>158.4</v>
      </c>
      <c r="N12" s="98">
        <f t="shared" si="2"/>
        <v>285.12</v>
      </c>
      <c r="O12" s="122"/>
    </row>
    <row r="13" spans="2:22" ht="15" customHeight="1" thickBot="1" x14ac:dyDescent="0.2">
      <c r="B13" s="1102"/>
      <c r="C13" s="214"/>
      <c r="D13" s="214"/>
      <c r="E13" s="373" t="s">
        <v>92</v>
      </c>
      <c r="F13" s="214"/>
      <c r="G13" s="98">
        <f>D13*F13</f>
        <v>0</v>
      </c>
      <c r="H13" s="109"/>
      <c r="I13" s="479"/>
      <c r="J13" s="214" t="s">
        <v>605</v>
      </c>
      <c r="K13" s="316">
        <v>2</v>
      </c>
      <c r="L13" s="316">
        <v>1</v>
      </c>
      <c r="M13" s="316">
        <v>158.4</v>
      </c>
      <c r="N13" s="98">
        <f t="shared" si="2"/>
        <v>316.8</v>
      </c>
      <c r="O13" s="122"/>
      <c r="P13" s="118" t="s">
        <v>156</v>
      </c>
    </row>
    <row r="14" spans="2:22" ht="15" customHeight="1" x14ac:dyDescent="0.15">
      <c r="B14" s="1102"/>
      <c r="C14" s="214"/>
      <c r="D14" s="214"/>
      <c r="E14" s="373"/>
      <c r="F14" s="214"/>
      <c r="G14" s="98">
        <f>D14*F14</f>
        <v>0</v>
      </c>
      <c r="H14" s="109"/>
      <c r="I14" s="479"/>
      <c r="J14" s="214"/>
      <c r="K14" s="316"/>
      <c r="L14" s="316"/>
      <c r="M14" s="316"/>
      <c r="N14" s="98">
        <f t="shared" si="2"/>
        <v>0</v>
      </c>
      <c r="O14" s="122"/>
      <c r="P14" s="748" t="s">
        <v>120</v>
      </c>
      <c r="Q14" s="677" t="s">
        <v>116</v>
      </c>
      <c r="R14" s="677" t="s">
        <v>117</v>
      </c>
      <c r="S14" s="677" t="s">
        <v>591</v>
      </c>
      <c r="T14" s="677" t="s">
        <v>118</v>
      </c>
      <c r="U14" s="688" t="s">
        <v>191</v>
      </c>
      <c r="V14" s="679" t="s">
        <v>119</v>
      </c>
    </row>
    <row r="15" spans="2:22" ht="15" customHeight="1" thickBot="1" x14ac:dyDescent="0.2">
      <c r="B15" s="1102"/>
      <c r="C15" s="214"/>
      <c r="D15" s="214"/>
      <c r="E15" s="214"/>
      <c r="F15" s="214"/>
      <c r="G15" s="98">
        <f t="shared" ref="G15" si="3">D15*F15</f>
        <v>0</v>
      </c>
      <c r="H15" s="109"/>
      <c r="I15" s="481"/>
      <c r="J15" s="167" t="s">
        <v>751</v>
      </c>
      <c r="K15" s="114">
        <f>SUM(K9:K14)</f>
        <v>26.3</v>
      </c>
      <c r="L15" s="114">
        <f>SUM(L9:L14)</f>
        <v>5</v>
      </c>
      <c r="M15" s="114"/>
      <c r="N15" s="112">
        <f>SUM(N9:N14)</f>
        <v>4165.92</v>
      </c>
      <c r="O15" s="122"/>
      <c r="P15" s="689" t="s">
        <v>264</v>
      </c>
      <c r="Q15" s="614">
        <v>80</v>
      </c>
      <c r="R15" s="751" t="s">
        <v>607</v>
      </c>
      <c r="S15" s="614">
        <v>800</v>
      </c>
      <c r="T15" s="614">
        <v>10</v>
      </c>
      <c r="U15" s="625">
        <v>250</v>
      </c>
      <c r="V15" s="749">
        <f>Q15*S15/T15*(10/U15)</f>
        <v>256</v>
      </c>
    </row>
    <row r="16" spans="2:22" ht="15" customHeight="1" thickTop="1" thickBot="1" x14ac:dyDescent="0.2">
      <c r="B16" s="1170"/>
      <c r="C16" s="101" t="s">
        <v>95</v>
      </c>
      <c r="D16" s="102"/>
      <c r="E16" s="102"/>
      <c r="F16" s="102"/>
      <c r="G16" s="103">
        <f>SUM(G12:G15)</f>
        <v>33540</v>
      </c>
      <c r="H16" s="109"/>
      <c r="I16" s="480" t="s">
        <v>113</v>
      </c>
      <c r="J16" s="214" t="s">
        <v>262</v>
      </c>
      <c r="K16" s="316">
        <v>1</v>
      </c>
      <c r="L16" s="316">
        <v>0.5</v>
      </c>
      <c r="M16" s="316">
        <v>168.4</v>
      </c>
      <c r="N16" s="98">
        <f>K16*L16*M16</f>
        <v>84.2</v>
      </c>
      <c r="O16" s="122"/>
      <c r="P16" s="689" t="s">
        <v>265</v>
      </c>
      <c r="Q16" s="614">
        <v>2</v>
      </c>
      <c r="R16" s="751" t="s">
        <v>607</v>
      </c>
      <c r="S16" s="614">
        <v>9000</v>
      </c>
      <c r="T16" s="614">
        <v>10</v>
      </c>
      <c r="U16" s="625">
        <v>250</v>
      </c>
      <c r="V16" s="749">
        <f t="shared" ref="V16:V27" si="4">Q16*S16/T16*(10/U16)</f>
        <v>72</v>
      </c>
    </row>
    <row r="17" spans="2:22" ht="15" customHeight="1" thickTop="1" x14ac:dyDescent="0.15">
      <c r="B17" s="1183" t="s">
        <v>105</v>
      </c>
      <c r="C17" s="528" t="s">
        <v>686</v>
      </c>
      <c r="D17" s="528">
        <v>3.33</v>
      </c>
      <c r="E17" s="528" t="s">
        <v>687</v>
      </c>
      <c r="F17" s="214">
        <v>100</v>
      </c>
      <c r="G17" s="98">
        <f t="shared" ref="G17" si="5">D17*F17</f>
        <v>333</v>
      </c>
      <c r="H17" s="109"/>
      <c r="I17" s="479"/>
      <c r="J17" s="214" t="s">
        <v>609</v>
      </c>
      <c r="K17" s="316">
        <v>3.1</v>
      </c>
      <c r="L17" s="316">
        <v>1</v>
      </c>
      <c r="M17" s="316">
        <v>168.4</v>
      </c>
      <c r="N17" s="98">
        <f t="shared" ref="N17:N19" si="6">K17*L17*M17</f>
        <v>522.04000000000008</v>
      </c>
      <c r="O17" s="122"/>
      <c r="P17" s="613" t="s">
        <v>268</v>
      </c>
      <c r="Q17" s="614">
        <v>1</v>
      </c>
      <c r="R17" s="628" t="s">
        <v>65</v>
      </c>
      <c r="S17" s="614">
        <v>30000</v>
      </c>
      <c r="T17" s="614">
        <v>7</v>
      </c>
      <c r="U17" s="625">
        <v>250</v>
      </c>
      <c r="V17" s="749">
        <f t="shared" si="4"/>
        <v>171.42857142857142</v>
      </c>
    </row>
    <row r="18" spans="2:22" ht="15" customHeight="1" x14ac:dyDescent="0.15">
      <c r="B18" s="1102"/>
      <c r="C18" s="528" t="s">
        <v>688</v>
      </c>
      <c r="D18" s="528">
        <v>6</v>
      </c>
      <c r="E18" s="529" t="s">
        <v>752</v>
      </c>
      <c r="F18" s="214">
        <v>138</v>
      </c>
      <c r="G18" s="98">
        <f>D18*F18</f>
        <v>828</v>
      </c>
      <c r="H18" s="109"/>
      <c r="I18" s="479"/>
      <c r="J18" s="214" t="s">
        <v>263</v>
      </c>
      <c r="K18" s="316">
        <v>2.5</v>
      </c>
      <c r="L18" s="316">
        <v>0.5</v>
      </c>
      <c r="M18" s="316">
        <v>168.4</v>
      </c>
      <c r="N18" s="98">
        <f t="shared" si="6"/>
        <v>210.5</v>
      </c>
      <c r="O18" s="122"/>
      <c r="P18" s="613" t="s">
        <v>266</v>
      </c>
      <c r="Q18" s="614">
        <v>2</v>
      </c>
      <c r="R18" s="628" t="s">
        <v>192</v>
      </c>
      <c r="S18" s="614">
        <v>3000</v>
      </c>
      <c r="T18" s="614">
        <v>3</v>
      </c>
      <c r="U18" s="625">
        <v>250</v>
      </c>
      <c r="V18" s="749">
        <f t="shared" si="4"/>
        <v>80</v>
      </c>
    </row>
    <row r="19" spans="2:22" ht="15" customHeight="1" x14ac:dyDescent="0.15">
      <c r="B19" s="1102"/>
      <c r="C19" s="528" t="s">
        <v>690</v>
      </c>
      <c r="D19" s="528">
        <v>1950</v>
      </c>
      <c r="E19" s="528" t="s">
        <v>691</v>
      </c>
      <c r="F19" s="214">
        <v>1.38</v>
      </c>
      <c r="G19" s="98">
        <f t="shared" ref="G19" si="7">D19*F19</f>
        <v>2691</v>
      </c>
      <c r="H19" s="109"/>
      <c r="I19" s="479"/>
      <c r="J19" s="214" t="s">
        <v>610</v>
      </c>
      <c r="K19" s="316">
        <v>4.2</v>
      </c>
      <c r="L19" s="316">
        <v>1</v>
      </c>
      <c r="M19" s="316">
        <v>168.4</v>
      </c>
      <c r="N19" s="98">
        <f t="shared" si="6"/>
        <v>707.28000000000009</v>
      </c>
      <c r="O19" s="122"/>
      <c r="P19" s="613" t="s">
        <v>267</v>
      </c>
      <c r="Q19" s="614">
        <v>2</v>
      </c>
      <c r="R19" s="751" t="s">
        <v>65</v>
      </c>
      <c r="S19" s="614">
        <v>2000</v>
      </c>
      <c r="T19" s="614">
        <v>3</v>
      </c>
      <c r="U19" s="625">
        <v>250</v>
      </c>
      <c r="V19" s="749">
        <f t="shared" si="4"/>
        <v>53.333333333333329</v>
      </c>
    </row>
    <row r="20" spans="2:22" ht="15" customHeight="1" thickBot="1" x14ac:dyDescent="0.2">
      <c r="B20" s="1170"/>
      <c r="C20" s="101" t="s">
        <v>95</v>
      </c>
      <c r="D20" s="102"/>
      <c r="E20" s="102"/>
      <c r="F20" s="102"/>
      <c r="G20" s="103">
        <f>SUM(G17:G19)</f>
        <v>3852</v>
      </c>
      <c r="H20" s="109"/>
      <c r="I20" s="481"/>
      <c r="J20" s="167" t="s">
        <v>753</v>
      </c>
      <c r="K20" s="114">
        <f>SUM(K16:K19)</f>
        <v>10.8</v>
      </c>
      <c r="L20" s="115">
        <f>SUM(L16:L19)</f>
        <v>3</v>
      </c>
      <c r="M20" s="116"/>
      <c r="N20" s="112">
        <f>SUM(N16:N19)</f>
        <v>1524.0200000000002</v>
      </c>
      <c r="O20" s="122"/>
      <c r="P20" s="613" t="s">
        <v>269</v>
      </c>
      <c r="Q20" s="614">
        <v>2</v>
      </c>
      <c r="R20" s="628" t="s">
        <v>192</v>
      </c>
      <c r="S20" s="614">
        <v>1000</v>
      </c>
      <c r="T20" s="614">
        <v>3</v>
      </c>
      <c r="U20" s="625">
        <v>250</v>
      </c>
      <c r="V20" s="749">
        <f t="shared" si="4"/>
        <v>26.666666666666664</v>
      </c>
    </row>
    <row r="21" spans="2:22" ht="15" customHeight="1" thickTop="1" x14ac:dyDescent="0.15">
      <c r="B21" s="1183" t="s">
        <v>106</v>
      </c>
      <c r="C21" s="214" t="s">
        <v>754</v>
      </c>
      <c r="D21" s="214"/>
      <c r="E21" s="373" t="s">
        <v>97</v>
      </c>
      <c r="F21" s="214"/>
      <c r="G21" s="98">
        <f>D21*F21</f>
        <v>0</v>
      </c>
      <c r="H21" s="109"/>
      <c r="I21" s="1183" t="s">
        <v>114</v>
      </c>
      <c r="J21" s="214"/>
      <c r="K21" s="316"/>
      <c r="L21" s="316"/>
      <c r="M21" s="316"/>
      <c r="N21" s="98">
        <f>K21*L21*M21</f>
        <v>0</v>
      </c>
      <c r="O21" s="122"/>
      <c r="P21" s="613" t="s">
        <v>287</v>
      </c>
      <c r="Q21" s="614">
        <v>2</v>
      </c>
      <c r="R21" s="751" t="s">
        <v>192</v>
      </c>
      <c r="S21" s="614">
        <v>1250</v>
      </c>
      <c r="T21" s="614">
        <v>10</v>
      </c>
      <c r="U21" s="625">
        <v>250</v>
      </c>
      <c r="V21" s="749">
        <f t="shared" si="4"/>
        <v>10</v>
      </c>
    </row>
    <row r="22" spans="2:22" ht="15" customHeight="1" x14ac:dyDescent="0.15">
      <c r="B22" s="1102"/>
      <c r="C22" s="214"/>
      <c r="D22" s="214"/>
      <c r="E22" s="373" t="s">
        <v>97</v>
      </c>
      <c r="F22" s="214"/>
      <c r="G22" s="98">
        <f>D22*F22</f>
        <v>0</v>
      </c>
      <c r="H22" s="109"/>
      <c r="I22" s="1102"/>
      <c r="J22" s="214"/>
      <c r="K22" s="316"/>
      <c r="L22" s="316"/>
      <c r="M22" s="316"/>
      <c r="N22" s="98">
        <f t="shared" ref="N22:N23" si="8">K22*L22*M22</f>
        <v>0</v>
      </c>
      <c r="O22" s="122"/>
      <c r="P22" s="613" t="s">
        <v>288</v>
      </c>
      <c r="Q22" s="614">
        <v>4</v>
      </c>
      <c r="R22" s="751" t="s">
        <v>96</v>
      </c>
      <c r="S22" s="614">
        <v>7200</v>
      </c>
      <c r="T22" s="614">
        <v>10</v>
      </c>
      <c r="U22" s="625">
        <v>250</v>
      </c>
      <c r="V22" s="749">
        <f t="shared" si="4"/>
        <v>115.2</v>
      </c>
    </row>
    <row r="23" spans="2:22" ht="15" customHeight="1" x14ac:dyDescent="0.15">
      <c r="B23" s="1102"/>
      <c r="C23" s="214"/>
      <c r="D23" s="214"/>
      <c r="E23" s="373" t="s">
        <v>97</v>
      </c>
      <c r="F23" s="214"/>
      <c r="G23" s="98">
        <f>D23*F23</f>
        <v>0</v>
      </c>
      <c r="H23" s="109"/>
      <c r="I23" s="1102"/>
      <c r="J23" s="214"/>
      <c r="K23" s="316"/>
      <c r="L23" s="316"/>
      <c r="M23" s="316"/>
      <c r="N23" s="98">
        <f t="shared" si="8"/>
        <v>0</v>
      </c>
      <c r="O23" s="122"/>
      <c r="P23" s="613" t="s">
        <v>289</v>
      </c>
      <c r="Q23" s="614">
        <v>2</v>
      </c>
      <c r="R23" s="751" t="s">
        <v>96</v>
      </c>
      <c r="S23" s="614">
        <v>10000</v>
      </c>
      <c r="T23" s="614">
        <v>10</v>
      </c>
      <c r="U23" s="625">
        <v>250</v>
      </c>
      <c r="V23" s="749">
        <f t="shared" si="4"/>
        <v>80</v>
      </c>
    </row>
    <row r="24" spans="2:22" ht="15" customHeight="1" thickBot="1" x14ac:dyDescent="0.2">
      <c r="B24" s="1186"/>
      <c r="C24" s="104" t="s">
        <v>98</v>
      </c>
      <c r="D24" s="105"/>
      <c r="E24" s="105"/>
      <c r="F24" s="111"/>
      <c r="G24" s="106">
        <f>SUM(G21:G23)</f>
        <v>0</v>
      </c>
      <c r="I24" s="1170"/>
      <c r="J24" s="167" t="s">
        <v>755</v>
      </c>
      <c r="K24" s="114">
        <f>SUM(K21:K23)</f>
        <v>0</v>
      </c>
      <c r="L24" s="115">
        <f>SUM(L21:L23)</f>
        <v>0</v>
      </c>
      <c r="M24" s="116"/>
      <c r="N24" s="112">
        <f>SUM(N21:N23)</f>
        <v>0</v>
      </c>
      <c r="O24" s="122"/>
      <c r="P24" s="613" t="s">
        <v>290</v>
      </c>
      <c r="Q24" s="614">
        <v>1</v>
      </c>
      <c r="R24" s="751" t="s">
        <v>192</v>
      </c>
      <c r="S24" s="614">
        <v>2500</v>
      </c>
      <c r="T24" s="614">
        <v>10</v>
      </c>
      <c r="U24" s="625">
        <v>250</v>
      </c>
      <c r="V24" s="749">
        <f t="shared" si="4"/>
        <v>10</v>
      </c>
    </row>
    <row r="25" spans="2:22" ht="15" customHeight="1" thickTop="1" x14ac:dyDescent="0.15">
      <c r="H25" s="110"/>
      <c r="I25" s="1183" t="s">
        <v>196</v>
      </c>
      <c r="J25" s="214"/>
      <c r="K25" s="316"/>
      <c r="L25" s="316"/>
      <c r="M25" s="316"/>
      <c r="N25" s="98">
        <f>K25*L25*M25</f>
        <v>0</v>
      </c>
      <c r="O25" s="122"/>
      <c r="P25" s="613" t="s">
        <v>291</v>
      </c>
      <c r="Q25" s="614">
        <v>1</v>
      </c>
      <c r="R25" s="751" t="s">
        <v>192</v>
      </c>
      <c r="S25" s="614">
        <v>3000</v>
      </c>
      <c r="T25" s="614">
        <v>10</v>
      </c>
      <c r="U25" s="625">
        <v>250</v>
      </c>
      <c r="V25" s="749">
        <f t="shared" si="4"/>
        <v>12</v>
      </c>
    </row>
    <row r="26" spans="2:22" ht="15" customHeight="1" thickBot="1" x14ac:dyDescent="0.2">
      <c r="B26" s="5" t="s">
        <v>756</v>
      </c>
      <c r="C26" s="5"/>
      <c r="D26" s="28"/>
      <c r="E26" s="5"/>
      <c r="F26" s="28"/>
      <c r="G26" s="29"/>
      <c r="H26" s="108"/>
      <c r="I26" s="1102"/>
      <c r="J26" s="214"/>
      <c r="K26" s="316"/>
      <c r="L26" s="316"/>
      <c r="M26" s="316"/>
      <c r="N26" s="98">
        <f t="shared" ref="N26:N27" si="9">K26*L26*M26</f>
        <v>0</v>
      </c>
      <c r="O26" s="122"/>
      <c r="P26" s="613" t="s">
        <v>292</v>
      </c>
      <c r="Q26" s="614">
        <v>1</v>
      </c>
      <c r="R26" s="751" t="s">
        <v>192</v>
      </c>
      <c r="S26" s="614">
        <v>15000</v>
      </c>
      <c r="T26" s="614">
        <v>10</v>
      </c>
      <c r="U26" s="625">
        <v>250</v>
      </c>
      <c r="V26" s="749">
        <f t="shared" si="4"/>
        <v>60</v>
      </c>
    </row>
    <row r="27" spans="2:22" ht="15" customHeight="1" x14ac:dyDescent="0.15">
      <c r="B27" s="548" t="s">
        <v>57</v>
      </c>
      <c r="C27" s="549" t="s">
        <v>87</v>
      </c>
      <c r="D27" s="549" t="s">
        <v>88</v>
      </c>
      <c r="E27" s="549" t="s">
        <v>89</v>
      </c>
      <c r="F27" s="549" t="s">
        <v>21</v>
      </c>
      <c r="G27" s="550" t="s">
        <v>90</v>
      </c>
      <c r="H27" s="109"/>
      <c r="I27" s="1102"/>
      <c r="J27" s="214"/>
      <c r="K27" s="316"/>
      <c r="L27" s="316"/>
      <c r="M27" s="316"/>
      <c r="N27" s="98">
        <f t="shared" si="9"/>
        <v>0</v>
      </c>
      <c r="O27" s="122"/>
      <c r="P27" s="613" t="s">
        <v>618</v>
      </c>
      <c r="Q27" s="614">
        <v>1</v>
      </c>
      <c r="R27" s="751" t="s">
        <v>192</v>
      </c>
      <c r="S27" s="614">
        <v>90000</v>
      </c>
      <c r="T27" s="614">
        <v>10</v>
      </c>
      <c r="U27" s="625">
        <v>250</v>
      </c>
      <c r="V27" s="749">
        <f t="shared" si="4"/>
        <v>360</v>
      </c>
    </row>
    <row r="28" spans="2:22" ht="15" customHeight="1" thickBot="1" x14ac:dyDescent="0.2">
      <c r="B28" s="478" t="s">
        <v>27</v>
      </c>
      <c r="C28" s="534" t="s">
        <v>428</v>
      </c>
      <c r="D28" s="535">
        <v>250</v>
      </c>
      <c r="E28" s="536" t="s">
        <v>711</v>
      </c>
      <c r="F28" s="214">
        <v>7.6319999999999997</v>
      </c>
      <c r="G28" s="97">
        <f t="shared" ref="G28:G37" si="10">D28*F28</f>
        <v>1908</v>
      </c>
      <c r="H28" s="109"/>
      <c r="I28" s="1170"/>
      <c r="J28" s="167" t="s">
        <v>757</v>
      </c>
      <c r="K28" s="114">
        <f>SUM(K25:K27)</f>
        <v>0</v>
      </c>
      <c r="L28" s="115">
        <f>SUM(L25:L27)</f>
        <v>0</v>
      </c>
      <c r="M28" s="116"/>
      <c r="N28" s="112">
        <f>SUM(N25:N27)</f>
        <v>0</v>
      </c>
      <c r="O28" s="122"/>
      <c r="P28" s="166"/>
      <c r="Q28" s="95"/>
      <c r="R28" s="471"/>
      <c r="S28" s="95"/>
      <c r="T28" s="95"/>
      <c r="U28" s="213"/>
      <c r="V28" s="120"/>
    </row>
    <row r="29" spans="2:22" ht="15" customHeight="1" thickTop="1" x14ac:dyDescent="0.15">
      <c r="B29" s="482"/>
      <c r="C29" s="528" t="s">
        <v>430</v>
      </c>
      <c r="D29" s="535">
        <v>170</v>
      </c>
      <c r="E29" s="536" t="s">
        <v>431</v>
      </c>
      <c r="F29" s="214">
        <v>11.56</v>
      </c>
      <c r="G29" s="98">
        <f t="shared" si="10"/>
        <v>1965.2</v>
      </c>
      <c r="H29" s="109"/>
      <c r="I29" s="1183" t="s">
        <v>110</v>
      </c>
      <c r="J29" s="214"/>
      <c r="K29" s="316"/>
      <c r="L29" s="316"/>
      <c r="M29" s="316"/>
      <c r="N29" s="98"/>
      <c r="O29" s="27"/>
      <c r="P29" s="166"/>
      <c r="Q29" s="95"/>
      <c r="R29" s="471"/>
      <c r="S29" s="95"/>
      <c r="T29" s="95"/>
      <c r="U29" s="213"/>
      <c r="V29" s="120"/>
    </row>
    <row r="30" spans="2:22" ht="15" customHeight="1" x14ac:dyDescent="0.15">
      <c r="B30" s="482"/>
      <c r="C30" s="528" t="s">
        <v>423</v>
      </c>
      <c r="D30" s="535">
        <v>833</v>
      </c>
      <c r="E30" s="536" t="s">
        <v>433</v>
      </c>
      <c r="F30" s="214">
        <v>1.43</v>
      </c>
      <c r="G30" s="98">
        <f t="shared" si="10"/>
        <v>1191.19</v>
      </c>
      <c r="H30" s="109"/>
      <c r="I30" s="1102"/>
      <c r="J30" s="214"/>
      <c r="K30" s="316"/>
      <c r="L30" s="316"/>
      <c r="M30" s="316"/>
      <c r="N30" s="98">
        <f t="shared" ref="N30:N31" si="11">K30*L30*M30</f>
        <v>0</v>
      </c>
      <c r="P30" s="166"/>
      <c r="Q30" s="95"/>
      <c r="R30" s="471"/>
      <c r="S30" s="95"/>
      <c r="T30" s="95"/>
      <c r="U30" s="213"/>
      <c r="V30" s="120"/>
    </row>
    <row r="31" spans="2:22" ht="15" customHeight="1" x14ac:dyDescent="0.15">
      <c r="B31" s="482"/>
      <c r="C31" s="528" t="s">
        <v>712</v>
      </c>
      <c r="D31" s="535">
        <v>1666</v>
      </c>
      <c r="E31" s="536" t="s">
        <v>435</v>
      </c>
      <c r="F31" s="214">
        <v>1.51</v>
      </c>
      <c r="G31" s="98">
        <f t="shared" si="10"/>
        <v>2515.66</v>
      </c>
      <c r="H31" s="109"/>
      <c r="I31" s="1102"/>
      <c r="J31" s="214"/>
      <c r="K31" s="316"/>
      <c r="L31" s="316"/>
      <c r="M31" s="316"/>
      <c r="N31" s="98">
        <f t="shared" si="11"/>
        <v>0</v>
      </c>
      <c r="P31" s="166"/>
      <c r="Q31" s="95"/>
      <c r="R31" s="471"/>
      <c r="S31" s="95"/>
      <c r="T31" s="95"/>
      <c r="U31" s="213"/>
      <c r="V31" s="120"/>
    </row>
    <row r="32" spans="2:22" ht="15" customHeight="1" thickBot="1" x14ac:dyDescent="0.2">
      <c r="B32" s="482"/>
      <c r="C32" s="528" t="s">
        <v>713</v>
      </c>
      <c r="D32" s="535">
        <v>833</v>
      </c>
      <c r="E32" s="536" t="s">
        <v>437</v>
      </c>
      <c r="F32" s="214">
        <v>1.71</v>
      </c>
      <c r="G32" s="98">
        <f t="shared" si="10"/>
        <v>1424.43</v>
      </c>
      <c r="H32" s="109"/>
      <c r="I32" s="1186"/>
      <c r="J32" s="168" t="s">
        <v>758</v>
      </c>
      <c r="K32" s="117">
        <f>SUM(K29:K31)</f>
        <v>0</v>
      </c>
      <c r="L32" s="379">
        <f>SUM(L29:L31)</f>
        <v>0</v>
      </c>
      <c r="M32" s="119"/>
      <c r="N32" s="380">
        <f>SUM(N29:N31)</f>
        <v>0</v>
      </c>
      <c r="P32" s="166"/>
      <c r="Q32" s="95"/>
      <c r="R32" s="471"/>
      <c r="S32" s="95"/>
      <c r="T32" s="95"/>
      <c r="U32" s="213"/>
      <c r="V32" s="120"/>
    </row>
    <row r="33" spans="2:22" ht="15" customHeight="1" x14ac:dyDescent="0.15">
      <c r="B33" s="482"/>
      <c r="C33" s="528" t="s">
        <v>438</v>
      </c>
      <c r="D33" s="535">
        <v>333</v>
      </c>
      <c r="E33" s="536" t="s">
        <v>439</v>
      </c>
      <c r="F33" s="214">
        <v>7.3780000000000001</v>
      </c>
      <c r="G33" s="98">
        <f t="shared" si="10"/>
        <v>2456.8740000000003</v>
      </c>
      <c r="H33" s="109"/>
      <c r="I33" s="93"/>
      <c r="J33" s="93"/>
      <c r="K33" s="93"/>
      <c r="L33" s="93"/>
      <c r="M33" s="93"/>
      <c r="N33" s="93"/>
      <c r="P33" s="166"/>
      <c r="Q33" s="95"/>
      <c r="R33" s="471"/>
      <c r="S33" s="95"/>
      <c r="T33" s="95"/>
      <c r="U33" s="213"/>
      <c r="V33" s="120"/>
    </row>
    <row r="34" spans="2:22" ht="15" customHeight="1" thickBot="1" x14ac:dyDescent="0.2">
      <c r="B34" s="482"/>
      <c r="C34" s="528"/>
      <c r="D34" s="535"/>
      <c r="E34" s="536"/>
      <c r="F34" s="214"/>
      <c r="G34" s="98"/>
      <c r="H34" s="109"/>
      <c r="I34" s="318" t="s">
        <v>154</v>
      </c>
      <c r="J34" s="318"/>
      <c r="K34" s="81"/>
      <c r="L34" s="81"/>
      <c r="M34" s="81"/>
      <c r="P34" s="484" t="s">
        <v>147</v>
      </c>
      <c r="Q34" s="174"/>
      <c r="R34" s="174"/>
      <c r="S34" s="174"/>
      <c r="T34" s="174"/>
      <c r="U34" s="121"/>
      <c r="V34" s="375">
        <f>SUM(V15:V33)</f>
        <v>1306.6285714285714</v>
      </c>
    </row>
    <row r="35" spans="2:22" ht="15" customHeight="1" x14ac:dyDescent="0.15">
      <c r="B35" s="482"/>
      <c r="C35" s="528"/>
      <c r="D35" s="535"/>
      <c r="E35" s="536"/>
      <c r="F35" s="214"/>
      <c r="G35" s="98"/>
      <c r="H35" s="109"/>
      <c r="I35" s="343" t="s">
        <v>142</v>
      </c>
      <c r="J35" s="505" t="s">
        <v>3</v>
      </c>
      <c r="K35" s="1181" t="s">
        <v>143</v>
      </c>
      <c r="L35" s="1182"/>
      <c r="M35" s="506" t="s">
        <v>191</v>
      </c>
      <c r="N35" s="507" t="s">
        <v>625</v>
      </c>
    </row>
    <row r="36" spans="2:22" ht="15" customHeight="1" thickBot="1" x14ac:dyDescent="0.2">
      <c r="B36" s="482"/>
      <c r="C36" s="214"/>
      <c r="D36" s="214"/>
      <c r="E36" s="373" t="s">
        <v>92</v>
      </c>
      <c r="F36" s="214"/>
      <c r="G36" s="98">
        <f t="shared" si="10"/>
        <v>0</v>
      </c>
      <c r="H36" s="109"/>
      <c r="I36" s="1196" t="s">
        <v>0</v>
      </c>
      <c r="J36" s="107" t="s">
        <v>140</v>
      </c>
      <c r="K36" s="1199">
        <v>2160000</v>
      </c>
      <c r="L36" s="1200"/>
      <c r="M36" s="752">
        <v>250</v>
      </c>
      <c r="N36" s="161">
        <f>+K36/M36*10*0.014</f>
        <v>1209.6000000000001</v>
      </c>
      <c r="P36" s="388" t="s">
        <v>148</v>
      </c>
      <c r="Q36" s="81"/>
      <c r="R36" s="81"/>
      <c r="S36" s="81"/>
      <c r="T36" s="81"/>
    </row>
    <row r="37" spans="2:22" ht="15" customHeight="1" x14ac:dyDescent="0.15">
      <c r="B37" s="482"/>
      <c r="C37" s="214"/>
      <c r="D37" s="214"/>
      <c r="E37" s="373" t="s">
        <v>92</v>
      </c>
      <c r="F37" s="214"/>
      <c r="G37" s="98">
        <f t="shared" si="10"/>
        <v>0</v>
      </c>
      <c r="H37" s="109"/>
      <c r="I37" s="1197"/>
      <c r="J37" s="107" t="s">
        <v>141</v>
      </c>
      <c r="K37" s="1201">
        <v>3024000</v>
      </c>
      <c r="L37" s="1202"/>
      <c r="M37" s="752">
        <v>250</v>
      </c>
      <c r="N37" s="161">
        <f>+K37/M37*10*0.014</f>
        <v>1693.44</v>
      </c>
      <c r="O37" s="118"/>
      <c r="P37" s="343" t="s">
        <v>137</v>
      </c>
      <c r="Q37" s="1187" t="s">
        <v>149</v>
      </c>
      <c r="R37" s="1187"/>
      <c r="S37" s="753" t="s">
        <v>152</v>
      </c>
      <c r="T37" s="753" t="s">
        <v>151</v>
      </c>
      <c r="U37" s="382" t="s">
        <v>191</v>
      </c>
      <c r="V37" s="344" t="s">
        <v>625</v>
      </c>
    </row>
    <row r="38" spans="2:22" ht="15" customHeight="1" thickBot="1" x14ac:dyDescent="0.2">
      <c r="B38" s="483"/>
      <c r="C38" s="99" t="s">
        <v>94</v>
      </c>
      <c r="D38" s="99"/>
      <c r="E38" s="99"/>
      <c r="F38" s="99"/>
      <c r="G38" s="100">
        <f>SUM(G28:G37)</f>
        <v>11461.353999999999</v>
      </c>
      <c r="H38" s="109"/>
      <c r="I38" s="1197"/>
      <c r="J38" s="107"/>
      <c r="K38" s="1188"/>
      <c r="L38" s="1188"/>
      <c r="M38" s="752"/>
      <c r="N38" s="161"/>
      <c r="O38" s="118"/>
      <c r="P38" s="1189" t="s">
        <v>150</v>
      </c>
      <c r="Q38" s="158" t="s">
        <v>1069</v>
      </c>
      <c r="R38" s="766" t="s">
        <v>1070</v>
      </c>
      <c r="S38" s="159"/>
      <c r="T38" s="171"/>
      <c r="U38" s="159">
        <v>10</v>
      </c>
      <c r="V38" s="161">
        <v>4263</v>
      </c>
    </row>
    <row r="39" spans="2:22" ht="15" customHeight="1" thickTop="1" x14ac:dyDescent="0.15">
      <c r="B39" s="480" t="s">
        <v>107</v>
      </c>
      <c r="C39" s="528" t="s">
        <v>440</v>
      </c>
      <c r="D39" s="535">
        <v>9</v>
      </c>
      <c r="E39" s="536" t="s">
        <v>441</v>
      </c>
      <c r="F39" s="214">
        <v>410.5</v>
      </c>
      <c r="G39" s="98">
        <f>D39*F39</f>
        <v>3694.5</v>
      </c>
      <c r="H39" s="109"/>
      <c r="I39" s="1197"/>
      <c r="J39" s="107"/>
      <c r="K39" s="1188"/>
      <c r="L39" s="1188"/>
      <c r="M39" s="752"/>
      <c r="N39" s="161"/>
      <c r="O39" s="118"/>
      <c r="P39" s="1190"/>
      <c r="Q39" s="158"/>
      <c r="R39" s="170"/>
      <c r="S39" s="159"/>
      <c r="T39" s="171"/>
      <c r="U39" s="159"/>
      <c r="V39" s="161"/>
    </row>
    <row r="40" spans="2:22" ht="15" customHeight="1" x14ac:dyDescent="0.15">
      <c r="B40" s="482"/>
      <c r="C40" s="537" t="s">
        <v>248</v>
      </c>
      <c r="D40" s="535">
        <v>500</v>
      </c>
      <c r="E40" s="536" t="s">
        <v>443</v>
      </c>
      <c r="F40" s="214">
        <v>4.4800000000000004</v>
      </c>
      <c r="G40" s="98">
        <f t="shared" ref="G40:G48" si="12">D40*F40</f>
        <v>2240</v>
      </c>
      <c r="H40" s="109"/>
      <c r="I40" s="1197"/>
      <c r="J40" s="107" t="s">
        <v>1052</v>
      </c>
      <c r="K40" s="1188" t="s">
        <v>1051</v>
      </c>
      <c r="L40" s="1188"/>
      <c r="M40" s="752"/>
      <c r="N40" s="161">
        <f>M40*380/10</f>
        <v>0</v>
      </c>
      <c r="O40" s="118"/>
      <c r="P40" s="1190"/>
      <c r="Q40" s="158"/>
      <c r="R40" s="170"/>
      <c r="S40" s="159"/>
      <c r="T40" s="171"/>
      <c r="U40" s="159"/>
      <c r="V40" s="161"/>
    </row>
    <row r="41" spans="2:22" ht="15" customHeight="1" x14ac:dyDescent="0.15">
      <c r="B41" s="482"/>
      <c r="C41" s="537" t="s">
        <v>444</v>
      </c>
      <c r="D41" s="535">
        <v>100</v>
      </c>
      <c r="E41" s="536" t="s">
        <v>445</v>
      </c>
      <c r="F41" s="214">
        <v>15.2</v>
      </c>
      <c r="G41" s="98">
        <f t="shared" si="12"/>
        <v>1520</v>
      </c>
      <c r="H41" s="109"/>
      <c r="I41" s="1197"/>
      <c r="J41" s="107" t="s">
        <v>138</v>
      </c>
      <c r="K41" s="1188"/>
      <c r="L41" s="1188"/>
      <c r="M41" s="752"/>
      <c r="N41" s="161"/>
      <c r="O41" s="118"/>
      <c r="P41" s="1190"/>
      <c r="Q41" s="158"/>
      <c r="R41" s="170"/>
      <c r="S41" s="159"/>
      <c r="T41" s="171"/>
      <c r="U41" s="159"/>
      <c r="V41" s="161"/>
    </row>
    <row r="42" spans="2:22" ht="15" customHeight="1" x14ac:dyDescent="0.15">
      <c r="B42" s="482"/>
      <c r="C42" s="537" t="s">
        <v>425</v>
      </c>
      <c r="D42" s="535">
        <v>167</v>
      </c>
      <c r="E42" s="536" t="s">
        <v>447</v>
      </c>
      <c r="F42" s="214">
        <v>13.14</v>
      </c>
      <c r="G42" s="98">
        <f t="shared" si="12"/>
        <v>2194.38</v>
      </c>
      <c r="H42" s="109"/>
      <c r="I42" s="1197"/>
      <c r="J42" s="107" t="s">
        <v>139</v>
      </c>
      <c r="K42" s="1188"/>
      <c r="L42" s="1188"/>
      <c r="M42" s="752"/>
      <c r="N42" s="161"/>
      <c r="O42" s="118"/>
      <c r="P42" s="1190"/>
      <c r="Q42" s="158"/>
      <c r="R42" s="170"/>
      <c r="S42" s="159"/>
      <c r="T42" s="171"/>
      <c r="U42" s="159"/>
      <c r="V42" s="161"/>
    </row>
    <row r="43" spans="2:22" ht="15" customHeight="1" thickBot="1" x14ac:dyDescent="0.2">
      <c r="B43" s="482"/>
      <c r="C43" s="537" t="s">
        <v>252</v>
      </c>
      <c r="D43" s="535">
        <v>250</v>
      </c>
      <c r="E43" s="536" t="s">
        <v>449</v>
      </c>
      <c r="F43" s="214">
        <v>4.9400000000000004</v>
      </c>
      <c r="G43" s="98">
        <f t="shared" si="12"/>
        <v>1235</v>
      </c>
      <c r="H43" s="109"/>
      <c r="I43" s="1198"/>
      <c r="J43" s="155" t="s">
        <v>95</v>
      </c>
      <c r="K43" s="1192"/>
      <c r="L43" s="1193"/>
      <c r="M43" s="156"/>
      <c r="N43" s="160">
        <f>SUM(N36:N42)</f>
        <v>2903.04</v>
      </c>
      <c r="O43" s="118"/>
      <c r="P43" s="1190"/>
      <c r="Q43" s="158"/>
      <c r="R43" s="170"/>
      <c r="S43" s="159"/>
      <c r="T43" s="171"/>
      <c r="U43" s="159"/>
      <c r="V43" s="161"/>
    </row>
    <row r="44" spans="2:22" ht="15" customHeight="1" thickTop="1" thickBot="1" x14ac:dyDescent="0.2">
      <c r="B44" s="482"/>
      <c r="C44" s="537" t="s">
        <v>251</v>
      </c>
      <c r="D44" s="535">
        <v>500</v>
      </c>
      <c r="E44" s="536" t="s">
        <v>451</v>
      </c>
      <c r="F44" s="214">
        <v>4.26</v>
      </c>
      <c r="G44" s="98">
        <f t="shared" si="12"/>
        <v>2130</v>
      </c>
      <c r="H44" s="109"/>
      <c r="I44" s="1203" t="s">
        <v>144</v>
      </c>
      <c r="J44" s="157" t="s">
        <v>629</v>
      </c>
      <c r="K44" s="1206">
        <v>8200</v>
      </c>
      <c r="L44" s="1206"/>
      <c r="M44" s="752">
        <v>250</v>
      </c>
      <c r="N44" s="750">
        <f>+K44/M44*10</f>
        <v>328</v>
      </c>
      <c r="O44" s="118"/>
      <c r="P44" s="1191"/>
      <c r="Q44" s="162" t="s">
        <v>153</v>
      </c>
      <c r="R44" s="163"/>
      <c r="S44" s="163"/>
      <c r="T44" s="163"/>
      <c r="U44" s="163"/>
      <c r="V44" s="164">
        <f>SUM(V38:V43)</f>
        <v>4263</v>
      </c>
    </row>
    <row r="45" spans="2:22" ht="15" customHeight="1" thickTop="1" x14ac:dyDescent="0.15">
      <c r="B45" s="482"/>
      <c r="C45" s="537" t="s">
        <v>714</v>
      </c>
      <c r="D45" s="535">
        <v>125</v>
      </c>
      <c r="E45" s="536" t="s">
        <v>453</v>
      </c>
      <c r="F45" s="214">
        <v>15.18</v>
      </c>
      <c r="G45" s="98">
        <f t="shared" si="12"/>
        <v>1897.5</v>
      </c>
      <c r="H45" s="109"/>
      <c r="I45" s="1204"/>
      <c r="J45" s="158"/>
      <c r="K45" s="1188"/>
      <c r="L45" s="1188"/>
      <c r="M45" s="752"/>
      <c r="N45" s="161"/>
      <c r="O45" s="118"/>
      <c r="P45" s="1219" t="s">
        <v>158</v>
      </c>
      <c r="Q45" s="1210" t="s">
        <v>159</v>
      </c>
      <c r="R45" s="172" t="s">
        <v>160</v>
      </c>
      <c r="S45" s="158">
        <v>35750</v>
      </c>
      <c r="T45" s="171">
        <v>1</v>
      </c>
      <c r="U45" s="625">
        <v>250</v>
      </c>
      <c r="V45" s="161">
        <f>+S45*T45/U45*10</f>
        <v>1430</v>
      </c>
    </row>
    <row r="46" spans="2:22" ht="15" customHeight="1" x14ac:dyDescent="0.15">
      <c r="B46" s="482"/>
      <c r="C46" s="537" t="s">
        <v>454</v>
      </c>
      <c r="D46" s="535">
        <v>167</v>
      </c>
      <c r="E46" s="536" t="s">
        <v>455</v>
      </c>
      <c r="F46" s="214">
        <v>19.2</v>
      </c>
      <c r="G46" s="98">
        <f t="shared" si="12"/>
        <v>3206.4</v>
      </c>
      <c r="H46" s="109"/>
      <c r="I46" s="1204"/>
      <c r="J46" s="107"/>
      <c r="K46" s="1188"/>
      <c r="L46" s="1188"/>
      <c r="M46" s="752"/>
      <c r="N46" s="161"/>
      <c r="O46" s="118"/>
      <c r="P46" s="1190"/>
      <c r="Q46" s="1211"/>
      <c r="R46" s="172"/>
      <c r="S46" s="158"/>
      <c r="T46" s="171"/>
      <c r="U46" s="158"/>
      <c r="V46" s="161"/>
    </row>
    <row r="47" spans="2:22" ht="15" customHeight="1" thickBot="1" x14ac:dyDescent="0.2">
      <c r="B47" s="482"/>
      <c r="C47" s="537" t="s">
        <v>456</v>
      </c>
      <c r="D47" s="537">
        <v>167</v>
      </c>
      <c r="E47" s="537" t="s">
        <v>457</v>
      </c>
      <c r="F47" s="214">
        <v>8.5399999999999991</v>
      </c>
      <c r="G47" s="98">
        <f t="shared" si="12"/>
        <v>1426.1799999999998</v>
      </c>
      <c r="H47" s="109"/>
      <c r="I47" s="1205"/>
      <c r="J47" s="155" t="s">
        <v>95</v>
      </c>
      <c r="K47" s="1192"/>
      <c r="L47" s="1193"/>
      <c r="M47" s="156"/>
      <c r="N47" s="160">
        <f>SUM(N44:N46)</f>
        <v>328</v>
      </c>
      <c r="O47" s="118"/>
      <c r="P47" s="1190"/>
      <c r="Q47" s="1211"/>
      <c r="R47" s="172" t="s">
        <v>157</v>
      </c>
      <c r="S47" s="158">
        <v>15600</v>
      </c>
      <c r="T47" s="171">
        <v>1</v>
      </c>
      <c r="U47" s="625">
        <v>250</v>
      </c>
      <c r="V47" s="161">
        <f t="shared" ref="V47" si="13">+S47*T47/U47*10</f>
        <v>624</v>
      </c>
    </row>
    <row r="48" spans="2:22" ht="15" customHeight="1" thickTop="1" x14ac:dyDescent="0.15">
      <c r="B48" s="482"/>
      <c r="C48" s="537" t="s">
        <v>715</v>
      </c>
      <c r="D48" s="537">
        <v>1000</v>
      </c>
      <c r="E48" s="537" t="s">
        <v>459</v>
      </c>
      <c r="F48" s="214">
        <v>2.94</v>
      </c>
      <c r="G48" s="98">
        <f t="shared" si="12"/>
        <v>2940</v>
      </c>
      <c r="H48" s="109"/>
      <c r="I48" s="1203" t="s">
        <v>145</v>
      </c>
      <c r="J48" s="157" t="s">
        <v>629</v>
      </c>
      <c r="K48" s="1206">
        <v>11500</v>
      </c>
      <c r="L48" s="1206"/>
      <c r="M48" s="752">
        <v>250</v>
      </c>
      <c r="N48" s="750">
        <f>+K48/M48*10</f>
        <v>460</v>
      </c>
      <c r="O48" s="118"/>
      <c r="P48" s="1190"/>
      <c r="Q48" s="1211"/>
      <c r="R48" s="172"/>
      <c r="S48" s="158"/>
      <c r="T48" s="171"/>
      <c r="U48" s="158"/>
      <c r="V48" s="161"/>
    </row>
    <row r="49" spans="2:22" ht="15" customHeight="1" thickBot="1" x14ac:dyDescent="0.2">
      <c r="B49" s="483"/>
      <c r="C49" s="101" t="s">
        <v>95</v>
      </c>
      <c r="D49" s="102"/>
      <c r="E49" s="102"/>
      <c r="F49" s="102"/>
      <c r="G49" s="103">
        <f>SUM(G39:G48)</f>
        <v>22483.960000000003</v>
      </c>
      <c r="H49" s="109"/>
      <c r="I49" s="1204"/>
      <c r="J49" s="158" t="s">
        <v>629</v>
      </c>
      <c r="K49" s="1188"/>
      <c r="L49" s="1188"/>
      <c r="M49" s="752"/>
      <c r="N49" s="161"/>
      <c r="O49" s="118"/>
      <c r="P49" s="1190"/>
      <c r="Q49" s="1212"/>
      <c r="R49" s="172"/>
      <c r="S49" s="158"/>
      <c r="T49" s="158"/>
      <c r="U49" s="107"/>
      <c r="V49" s="173"/>
    </row>
    <row r="50" spans="2:22" ht="15" customHeight="1" thickTop="1" thickBot="1" x14ac:dyDescent="0.2">
      <c r="B50" s="1183" t="s">
        <v>29</v>
      </c>
      <c r="C50" s="528" t="s">
        <v>460</v>
      </c>
      <c r="D50" s="535">
        <v>1000</v>
      </c>
      <c r="E50" s="536" t="s">
        <v>461</v>
      </c>
      <c r="F50" s="214">
        <v>2.35</v>
      </c>
      <c r="G50" s="98">
        <f t="shared" ref="G50:G52" si="14">D50*F50</f>
        <v>2350</v>
      </c>
      <c r="H50" s="109"/>
      <c r="I50" s="1204"/>
      <c r="J50" s="107"/>
      <c r="K50" s="1188"/>
      <c r="L50" s="1188"/>
      <c r="M50" s="752"/>
      <c r="N50" s="161"/>
      <c r="O50" s="118"/>
      <c r="P50" s="1190"/>
      <c r="Q50" s="162" t="s">
        <v>153</v>
      </c>
      <c r="R50" s="163"/>
      <c r="S50" s="163"/>
      <c r="T50" s="163"/>
      <c r="U50" s="163"/>
      <c r="V50" s="164">
        <f>SUM(V45:V49)</f>
        <v>2054</v>
      </c>
    </row>
    <row r="51" spans="2:22" ht="15" customHeight="1" thickTop="1" thickBot="1" x14ac:dyDescent="0.2">
      <c r="B51" s="1102"/>
      <c r="C51" s="528" t="s">
        <v>716</v>
      </c>
      <c r="D51" s="528">
        <v>500</v>
      </c>
      <c r="E51" s="528" t="s">
        <v>463</v>
      </c>
      <c r="F51" s="214">
        <v>3.786</v>
      </c>
      <c r="G51" s="98">
        <f t="shared" si="14"/>
        <v>1893</v>
      </c>
      <c r="H51" s="109"/>
      <c r="I51" s="1205"/>
      <c r="J51" s="155" t="s">
        <v>95</v>
      </c>
      <c r="K51" s="1192"/>
      <c r="L51" s="1193"/>
      <c r="M51" s="156"/>
      <c r="N51" s="160">
        <f>SUM(N48:N50)</f>
        <v>460</v>
      </c>
      <c r="O51" s="118"/>
      <c r="P51" s="1190"/>
      <c r="Q51" s="1210" t="s">
        <v>161</v>
      </c>
      <c r="R51" s="172" t="s">
        <v>160</v>
      </c>
      <c r="S51" s="158">
        <v>60000</v>
      </c>
      <c r="T51" s="171">
        <v>1</v>
      </c>
      <c r="U51" s="625">
        <v>250</v>
      </c>
      <c r="V51" s="161">
        <f>+S51*T51/U51*10</f>
        <v>2400</v>
      </c>
    </row>
    <row r="52" spans="2:22" ht="15" customHeight="1" thickTop="1" x14ac:dyDescent="0.15">
      <c r="B52" s="1102"/>
      <c r="C52" s="214"/>
      <c r="D52" s="214"/>
      <c r="E52" s="214"/>
      <c r="F52" s="214"/>
      <c r="G52" s="98">
        <f t="shared" si="14"/>
        <v>0</v>
      </c>
      <c r="H52" s="109"/>
      <c r="I52" s="1203" t="s">
        <v>146</v>
      </c>
      <c r="J52" s="752" t="s">
        <v>157</v>
      </c>
      <c r="K52" s="1206">
        <v>5000</v>
      </c>
      <c r="L52" s="1206"/>
      <c r="M52" s="752">
        <v>250</v>
      </c>
      <c r="N52" s="750">
        <f>+K52/M52*10</f>
        <v>200</v>
      </c>
      <c r="O52" s="118"/>
      <c r="P52" s="1190"/>
      <c r="Q52" s="1211"/>
      <c r="R52" s="172"/>
      <c r="S52" s="158"/>
      <c r="T52" s="171"/>
      <c r="U52" s="158"/>
      <c r="V52" s="161"/>
    </row>
    <row r="53" spans="2:22" ht="14.25" thickBot="1" x14ac:dyDescent="0.2">
      <c r="B53" s="1170"/>
      <c r="C53" s="101" t="s">
        <v>95</v>
      </c>
      <c r="D53" s="102"/>
      <c r="E53" s="102"/>
      <c r="F53" s="102"/>
      <c r="G53" s="103">
        <f>SUM(G50:G52)</f>
        <v>4243</v>
      </c>
      <c r="I53" s="1204"/>
      <c r="J53" s="158"/>
      <c r="K53" s="1194"/>
      <c r="L53" s="1195"/>
      <c r="M53" s="165"/>
      <c r="N53" s="161"/>
      <c r="O53" s="118"/>
      <c r="P53" s="1190"/>
      <c r="Q53" s="1211"/>
      <c r="R53" s="172" t="s">
        <v>157</v>
      </c>
      <c r="S53" s="158">
        <v>25000</v>
      </c>
      <c r="T53" s="171">
        <v>1</v>
      </c>
      <c r="U53" s="625">
        <v>250</v>
      </c>
      <c r="V53" s="161">
        <f>+S53*T53/U53*10</f>
        <v>1000</v>
      </c>
    </row>
    <row r="54" spans="2:22" ht="14.25" thickTop="1" x14ac:dyDescent="0.15">
      <c r="B54" s="1183" t="s">
        <v>108</v>
      </c>
      <c r="C54" s="528" t="s">
        <v>464</v>
      </c>
      <c r="D54" s="528">
        <v>1500</v>
      </c>
      <c r="E54" s="528" t="s">
        <v>717</v>
      </c>
      <c r="F54" s="214">
        <v>1.302</v>
      </c>
      <c r="G54" s="98">
        <f>D54*F54</f>
        <v>1953</v>
      </c>
      <c r="I54" s="1204"/>
      <c r="J54" s="158"/>
      <c r="K54" s="1194"/>
      <c r="L54" s="1195"/>
      <c r="M54" s="165"/>
      <c r="N54" s="161"/>
      <c r="O54" s="118"/>
      <c r="P54" s="1190"/>
      <c r="Q54" s="1211"/>
      <c r="R54" s="172"/>
      <c r="S54" s="158"/>
      <c r="T54" s="171"/>
      <c r="U54" s="158"/>
      <c r="V54" s="161"/>
    </row>
    <row r="55" spans="2:22" x14ac:dyDescent="0.15">
      <c r="B55" s="1102"/>
      <c r="C55" s="528" t="s">
        <v>466</v>
      </c>
      <c r="D55" s="528">
        <v>50</v>
      </c>
      <c r="E55" s="528" t="s">
        <v>467</v>
      </c>
      <c r="F55" s="214">
        <v>0.66</v>
      </c>
      <c r="G55" s="98">
        <f>D55*F55</f>
        <v>33</v>
      </c>
      <c r="I55" s="1204"/>
      <c r="J55" s="752" t="s">
        <v>157</v>
      </c>
      <c r="K55" s="1213"/>
      <c r="L55" s="1214"/>
      <c r="M55" s="165"/>
      <c r="N55" s="161"/>
      <c r="O55" s="118"/>
      <c r="P55" s="1190"/>
      <c r="Q55" s="1212"/>
      <c r="R55" s="172"/>
      <c r="S55" s="158"/>
      <c r="T55" s="158"/>
      <c r="U55" s="107"/>
      <c r="V55" s="173"/>
    </row>
    <row r="56" spans="2:22" x14ac:dyDescent="0.15">
      <c r="B56" s="1102"/>
      <c r="C56" s="528" t="s">
        <v>718</v>
      </c>
      <c r="D56" s="528"/>
      <c r="E56" s="528" t="s">
        <v>469</v>
      </c>
      <c r="F56" s="214"/>
      <c r="G56" s="98">
        <f>D56*F56</f>
        <v>0</v>
      </c>
      <c r="I56" s="1204"/>
      <c r="J56" s="158"/>
      <c r="K56" s="1194"/>
      <c r="L56" s="1195"/>
      <c r="M56" s="165"/>
      <c r="N56" s="169"/>
      <c r="O56" s="118"/>
      <c r="P56" s="1220"/>
      <c r="Q56" s="176" t="s">
        <v>153</v>
      </c>
      <c r="R56" s="177"/>
      <c r="S56" s="177"/>
      <c r="T56" s="177"/>
      <c r="U56" s="177"/>
      <c r="V56" s="178">
        <f>SUM(V51:V55)</f>
        <v>3400</v>
      </c>
    </row>
    <row r="57" spans="2:22" ht="14.25" thickBot="1" x14ac:dyDescent="0.2">
      <c r="B57" s="1186"/>
      <c r="C57" s="104" t="s">
        <v>98</v>
      </c>
      <c r="D57" s="105"/>
      <c r="E57" s="105"/>
      <c r="F57" s="105"/>
      <c r="G57" s="106">
        <f>SUM(G54:G56)</f>
        <v>1986</v>
      </c>
      <c r="I57" s="1196"/>
      <c r="J57" s="383" t="s">
        <v>95</v>
      </c>
      <c r="K57" s="1215"/>
      <c r="L57" s="1216"/>
      <c r="M57" s="384"/>
      <c r="N57" s="385">
        <f>SUM(N52:N56)</f>
        <v>200</v>
      </c>
      <c r="O57" s="118"/>
      <c r="P57" s="1217" t="s">
        <v>147</v>
      </c>
      <c r="Q57" s="1218"/>
      <c r="R57" s="174"/>
      <c r="S57" s="174"/>
      <c r="T57" s="174"/>
      <c r="U57" s="174"/>
      <c r="V57" s="175">
        <f>SUM(V44,V50,V56)</f>
        <v>9717</v>
      </c>
    </row>
    <row r="58" spans="2:22" ht="14.25" thickBot="1" x14ac:dyDescent="0.2">
      <c r="I58" s="1207" t="s">
        <v>147</v>
      </c>
      <c r="J58" s="1185"/>
      <c r="K58" s="1208"/>
      <c r="L58" s="1209"/>
      <c r="M58" s="121"/>
      <c r="N58" s="175">
        <f>SUM(N43,N47,N51,N57)</f>
        <v>3891.04</v>
      </c>
      <c r="O58" s="118"/>
      <c r="V58" s="26"/>
    </row>
    <row r="59" spans="2:22" x14ac:dyDescent="0.15">
      <c r="O59" s="118"/>
    </row>
    <row r="60" spans="2:22" x14ac:dyDescent="0.15">
      <c r="I60" s="118"/>
      <c r="J60" s="118"/>
      <c r="K60" s="118"/>
      <c r="L60" s="118"/>
      <c r="M60" s="118"/>
      <c r="N60" s="118"/>
      <c r="O60" s="118"/>
    </row>
    <row r="61" spans="2:22" x14ac:dyDescent="0.15">
      <c r="I61" s="118"/>
      <c r="J61" s="118"/>
      <c r="K61" s="118"/>
      <c r="L61" s="118"/>
      <c r="M61" s="118"/>
      <c r="N61" s="118"/>
      <c r="O61" s="118"/>
    </row>
    <row r="62" spans="2:22" x14ac:dyDescent="0.15">
      <c r="I62" s="118"/>
      <c r="J62" s="118"/>
      <c r="K62" s="118"/>
      <c r="L62" s="118"/>
      <c r="M62" s="118"/>
      <c r="N62" s="118"/>
      <c r="O62" s="118"/>
    </row>
    <row r="63" spans="2:22" x14ac:dyDescent="0.15">
      <c r="I63" s="118"/>
      <c r="J63" s="118"/>
      <c r="K63" s="118"/>
      <c r="L63" s="118"/>
      <c r="M63" s="118"/>
      <c r="N63" s="118"/>
      <c r="O63" s="118"/>
    </row>
    <row r="64" spans="2:22" x14ac:dyDescent="0.15">
      <c r="I64" s="118"/>
      <c r="J64" s="118"/>
      <c r="K64" s="118"/>
      <c r="L64" s="118"/>
      <c r="M64" s="118"/>
      <c r="N64" s="118"/>
      <c r="O64" s="118"/>
    </row>
    <row r="65" spans="9:15" x14ac:dyDescent="0.15">
      <c r="I65" s="118"/>
      <c r="J65" s="118"/>
      <c r="K65" s="118"/>
      <c r="L65" s="118"/>
      <c r="M65" s="118"/>
      <c r="N65" s="118"/>
      <c r="O65" s="118"/>
    </row>
    <row r="66" spans="9:15" x14ac:dyDescent="0.15">
      <c r="I66" s="118"/>
      <c r="J66" s="118"/>
      <c r="K66" s="118"/>
      <c r="L66" s="118"/>
      <c r="M66" s="118"/>
      <c r="N66" s="118"/>
      <c r="O66" s="118"/>
    </row>
    <row r="67" spans="9:15" x14ac:dyDescent="0.15">
      <c r="I67" s="118"/>
      <c r="J67" s="118"/>
      <c r="K67" s="118"/>
      <c r="L67" s="118"/>
      <c r="M67" s="118"/>
      <c r="N67" s="118"/>
      <c r="O67" s="118"/>
    </row>
    <row r="68" spans="9:15" x14ac:dyDescent="0.15">
      <c r="I68" s="118"/>
      <c r="J68" s="118"/>
      <c r="K68" s="118"/>
      <c r="L68" s="118"/>
      <c r="M68" s="118"/>
      <c r="N68" s="118"/>
      <c r="O68" s="118"/>
    </row>
    <row r="69" spans="9:15" x14ac:dyDescent="0.15">
      <c r="I69" s="118"/>
      <c r="J69" s="118"/>
      <c r="K69" s="118"/>
      <c r="L69" s="118"/>
      <c r="M69" s="118"/>
      <c r="N69" s="118"/>
      <c r="O69" s="118"/>
    </row>
    <row r="70" spans="9:15" x14ac:dyDescent="0.15">
      <c r="I70" s="118"/>
      <c r="J70" s="118"/>
      <c r="K70" s="118"/>
      <c r="L70" s="118"/>
      <c r="M70" s="118"/>
      <c r="N70" s="118"/>
      <c r="O70" s="118"/>
    </row>
    <row r="71" spans="9:15" x14ac:dyDescent="0.15">
      <c r="I71" s="118"/>
      <c r="J71" s="118"/>
      <c r="K71" s="118"/>
      <c r="L71" s="118"/>
      <c r="M71" s="118"/>
      <c r="N71" s="118"/>
      <c r="O71" s="118"/>
    </row>
    <row r="72" spans="9:15" x14ac:dyDescent="0.15">
      <c r="I72" s="118"/>
      <c r="J72" s="118"/>
      <c r="K72" s="118"/>
      <c r="L72" s="118"/>
      <c r="M72" s="118"/>
      <c r="N72" s="118"/>
      <c r="O72" s="118"/>
    </row>
    <row r="73" spans="9:15" x14ac:dyDescent="0.15">
      <c r="I73" s="118"/>
      <c r="J73" s="118"/>
      <c r="K73" s="118"/>
      <c r="L73" s="118"/>
      <c r="M73" s="118"/>
      <c r="N73" s="118"/>
      <c r="O73" s="118"/>
    </row>
    <row r="74" spans="9:15" x14ac:dyDescent="0.15">
      <c r="I74" s="118"/>
      <c r="J74" s="118"/>
      <c r="K74" s="118"/>
      <c r="L74" s="118"/>
      <c r="M74" s="118"/>
      <c r="N74" s="118"/>
      <c r="O74" s="118"/>
    </row>
    <row r="75" spans="9:15" x14ac:dyDescent="0.15">
      <c r="I75" s="118"/>
      <c r="J75" s="118"/>
      <c r="K75" s="118"/>
      <c r="L75" s="118"/>
      <c r="M75" s="118"/>
      <c r="N75" s="118"/>
      <c r="O75" s="118"/>
    </row>
    <row r="76" spans="9:15" x14ac:dyDescent="0.15">
      <c r="I76" s="118"/>
      <c r="J76" s="118"/>
      <c r="K76" s="118"/>
      <c r="L76" s="118"/>
      <c r="M76" s="118"/>
      <c r="N76" s="118"/>
      <c r="O76" s="118"/>
    </row>
    <row r="77" spans="9:15" x14ac:dyDescent="0.15">
      <c r="I77" s="118"/>
      <c r="J77" s="118"/>
      <c r="K77" s="118"/>
      <c r="L77" s="118"/>
      <c r="M77" s="118"/>
      <c r="N77" s="118"/>
      <c r="O77" s="118"/>
    </row>
    <row r="78" spans="9:15" x14ac:dyDescent="0.15">
      <c r="I78" s="118"/>
      <c r="J78" s="118"/>
      <c r="K78" s="118"/>
      <c r="L78" s="118"/>
      <c r="M78" s="118"/>
      <c r="N78" s="118"/>
      <c r="O78" s="118"/>
    </row>
    <row r="79" spans="9:15" x14ac:dyDescent="0.15">
      <c r="I79" s="118"/>
      <c r="J79" s="118"/>
      <c r="K79" s="118"/>
      <c r="L79" s="118"/>
      <c r="M79" s="118"/>
      <c r="N79" s="118"/>
      <c r="O79" s="118"/>
    </row>
    <row r="80" spans="9:15" x14ac:dyDescent="0.15">
      <c r="I80" s="118"/>
      <c r="J80" s="118"/>
      <c r="K80" s="118"/>
      <c r="L80" s="118"/>
      <c r="M80" s="118"/>
      <c r="N80" s="118"/>
      <c r="O80" s="118"/>
    </row>
    <row r="81" spans="2:15" x14ac:dyDescent="0.15">
      <c r="I81" s="118"/>
      <c r="J81" s="118"/>
      <c r="K81" s="118"/>
      <c r="L81" s="118"/>
      <c r="M81" s="118"/>
      <c r="N81" s="118"/>
      <c r="O81" s="118"/>
    </row>
    <row r="82" spans="2:15" x14ac:dyDescent="0.15">
      <c r="I82" s="118"/>
      <c r="J82" s="118"/>
      <c r="K82" s="118"/>
      <c r="L82" s="118"/>
      <c r="M82" s="118"/>
      <c r="N82" s="118"/>
      <c r="O82" s="118"/>
    </row>
    <row r="83" spans="2:15" x14ac:dyDescent="0.15">
      <c r="B83" s="108"/>
      <c r="C83" s="109"/>
      <c r="D83" s="109"/>
      <c r="E83" s="109"/>
      <c r="F83" s="109"/>
      <c r="I83" s="118"/>
      <c r="J83" s="118"/>
      <c r="K83" s="118"/>
      <c r="L83" s="118"/>
      <c r="M83" s="118"/>
      <c r="N83" s="118"/>
      <c r="O83" s="118"/>
    </row>
    <row r="84" spans="2:15" x14ac:dyDescent="0.15">
      <c r="B84" s="108"/>
      <c r="C84" s="109"/>
      <c r="D84" s="109"/>
      <c r="E84" s="109"/>
      <c r="F84" s="109"/>
      <c r="I84" s="118"/>
      <c r="J84" s="118"/>
      <c r="K84" s="118"/>
      <c r="L84" s="118"/>
      <c r="M84" s="118"/>
      <c r="N84" s="118"/>
      <c r="O84" s="118"/>
    </row>
    <row r="85" spans="2:15" x14ac:dyDescent="0.15">
      <c r="I85" s="118"/>
      <c r="J85" s="118"/>
      <c r="K85" s="118"/>
      <c r="L85" s="118"/>
      <c r="M85" s="118"/>
      <c r="N85" s="118"/>
      <c r="O85" s="118"/>
    </row>
    <row r="86" spans="2:15" x14ac:dyDescent="0.15">
      <c r="I86" s="118"/>
      <c r="J86" s="118"/>
      <c r="K86" s="118"/>
      <c r="L86" s="118"/>
      <c r="M86" s="118"/>
      <c r="N86" s="118"/>
      <c r="O86" s="118"/>
    </row>
    <row r="87" spans="2:15" x14ac:dyDescent="0.15">
      <c r="I87" s="118"/>
      <c r="J87" s="118"/>
      <c r="K87" s="118"/>
      <c r="L87" s="118"/>
      <c r="M87" s="118"/>
      <c r="N87" s="118"/>
      <c r="O87" s="118"/>
    </row>
    <row r="88" spans="2:15" x14ac:dyDescent="0.15">
      <c r="I88" s="118"/>
      <c r="J88" s="118"/>
      <c r="K88" s="118"/>
      <c r="L88" s="118"/>
      <c r="M88" s="118"/>
      <c r="N88" s="118"/>
      <c r="O88" s="118"/>
    </row>
    <row r="89" spans="2:15" x14ac:dyDescent="0.15">
      <c r="I89" s="118"/>
      <c r="J89" s="118"/>
      <c r="K89" s="118"/>
      <c r="L89" s="118"/>
      <c r="M89" s="118"/>
      <c r="N89" s="118"/>
      <c r="O89" s="118"/>
    </row>
    <row r="90" spans="2:15" x14ac:dyDescent="0.15">
      <c r="I90" s="118"/>
      <c r="J90" s="118"/>
      <c r="K90" s="118"/>
      <c r="L90" s="118"/>
      <c r="M90" s="118"/>
      <c r="N90" s="118"/>
      <c r="O90" s="118"/>
    </row>
    <row r="91" spans="2:15" x14ac:dyDescent="0.15">
      <c r="I91" s="118"/>
      <c r="J91" s="118"/>
      <c r="K91" s="118"/>
      <c r="L91" s="118"/>
      <c r="M91" s="118"/>
      <c r="N91" s="118"/>
      <c r="O91" s="118"/>
    </row>
    <row r="92" spans="2:15" x14ac:dyDescent="0.15">
      <c r="I92" s="118"/>
      <c r="J92" s="118"/>
      <c r="K92" s="118"/>
      <c r="L92" s="118"/>
      <c r="M92" s="118"/>
      <c r="N92" s="118"/>
      <c r="O92" s="118"/>
    </row>
    <row r="93" spans="2:15" x14ac:dyDescent="0.15">
      <c r="I93" s="118"/>
      <c r="J93" s="118"/>
      <c r="K93" s="118"/>
      <c r="L93" s="118"/>
      <c r="M93" s="118"/>
      <c r="N93" s="118"/>
      <c r="O93" s="118"/>
    </row>
    <row r="94" spans="2:15" x14ac:dyDescent="0.15">
      <c r="I94" s="118"/>
      <c r="J94" s="118"/>
      <c r="K94" s="118"/>
      <c r="L94" s="118"/>
      <c r="M94" s="118"/>
      <c r="N94" s="118"/>
      <c r="O94" s="118"/>
    </row>
    <row r="95" spans="2:15" x14ac:dyDescent="0.15">
      <c r="I95" s="118"/>
      <c r="J95" s="118"/>
      <c r="K95" s="118"/>
      <c r="L95" s="118"/>
      <c r="M95" s="118"/>
      <c r="N95" s="118"/>
      <c r="O95" s="118"/>
    </row>
    <row r="96" spans="2:15" x14ac:dyDescent="0.15">
      <c r="I96" s="118"/>
      <c r="J96" s="118"/>
      <c r="K96" s="118"/>
      <c r="L96" s="118"/>
      <c r="M96" s="118"/>
      <c r="N96" s="118"/>
      <c r="O96" s="118"/>
    </row>
    <row r="97" spans="9:15" x14ac:dyDescent="0.15">
      <c r="I97" s="118"/>
      <c r="J97" s="118"/>
      <c r="K97" s="118"/>
      <c r="L97" s="118"/>
      <c r="M97" s="118"/>
      <c r="N97" s="118"/>
      <c r="O97" s="118"/>
    </row>
    <row r="98" spans="9:15" x14ac:dyDescent="0.15">
      <c r="I98" s="118"/>
      <c r="J98" s="118"/>
      <c r="K98" s="118"/>
      <c r="L98" s="118"/>
      <c r="M98" s="118"/>
      <c r="N98" s="118"/>
      <c r="O98" s="118"/>
    </row>
    <row r="99" spans="9:15" x14ac:dyDescent="0.15">
      <c r="I99" s="118"/>
      <c r="J99" s="118"/>
      <c r="K99" s="118"/>
      <c r="L99" s="118"/>
      <c r="M99" s="118"/>
      <c r="N99" s="118"/>
      <c r="O99" s="118"/>
    </row>
    <row r="100" spans="9:15" x14ac:dyDescent="0.15">
      <c r="I100" s="118"/>
      <c r="J100" s="118"/>
      <c r="K100" s="118"/>
      <c r="L100" s="118"/>
      <c r="M100" s="118"/>
      <c r="N100" s="118"/>
      <c r="O100" s="118"/>
    </row>
    <row r="101" spans="9:15" x14ac:dyDescent="0.15">
      <c r="I101" s="118"/>
      <c r="J101" s="118"/>
      <c r="K101" s="118"/>
      <c r="L101" s="118"/>
      <c r="M101" s="118"/>
      <c r="N101" s="118"/>
      <c r="O101" s="118"/>
    </row>
    <row r="102" spans="9:15" x14ac:dyDescent="0.15">
      <c r="I102" s="118"/>
      <c r="J102" s="118"/>
      <c r="K102" s="118"/>
      <c r="L102" s="118"/>
      <c r="M102" s="118"/>
      <c r="N102" s="118"/>
      <c r="O102" s="118"/>
    </row>
    <row r="103" spans="9:15" x14ac:dyDescent="0.15">
      <c r="I103" s="118"/>
      <c r="J103" s="118"/>
      <c r="K103" s="118"/>
      <c r="L103" s="118"/>
      <c r="M103" s="118"/>
      <c r="N103" s="118"/>
      <c r="O103" s="118"/>
    </row>
    <row r="104" spans="9:15" x14ac:dyDescent="0.15">
      <c r="I104" s="118"/>
      <c r="J104" s="118"/>
      <c r="K104" s="118"/>
      <c r="L104" s="118"/>
      <c r="M104" s="118"/>
      <c r="N104" s="118"/>
      <c r="O104" s="118"/>
    </row>
    <row r="105" spans="9:15" x14ac:dyDescent="0.15">
      <c r="I105" s="118"/>
      <c r="J105" s="118"/>
      <c r="K105" s="118"/>
      <c r="L105" s="118"/>
      <c r="M105" s="118"/>
      <c r="N105" s="118"/>
      <c r="O105" s="118"/>
    </row>
    <row r="106" spans="9:15" x14ac:dyDescent="0.15">
      <c r="I106" s="118"/>
      <c r="J106" s="118"/>
      <c r="K106" s="118"/>
      <c r="L106" s="118"/>
      <c r="M106" s="118"/>
      <c r="N106" s="118"/>
      <c r="O106" s="118"/>
    </row>
    <row r="107" spans="9:15" x14ac:dyDescent="0.15">
      <c r="I107" s="118"/>
      <c r="J107" s="118"/>
      <c r="K107" s="118"/>
      <c r="L107" s="118"/>
      <c r="M107" s="118"/>
      <c r="N107" s="118"/>
      <c r="O107" s="118"/>
    </row>
    <row r="108" spans="9:15" x14ac:dyDescent="0.15">
      <c r="I108" s="118"/>
      <c r="J108" s="118"/>
      <c r="K108" s="118"/>
      <c r="L108" s="118"/>
      <c r="M108" s="118"/>
      <c r="N108" s="118"/>
      <c r="O108" s="118"/>
    </row>
    <row r="109" spans="9:15" x14ac:dyDescent="0.15">
      <c r="I109" s="118"/>
      <c r="J109" s="118"/>
      <c r="K109" s="118"/>
      <c r="L109" s="118"/>
      <c r="M109" s="118"/>
      <c r="N109" s="118"/>
      <c r="O109" s="118"/>
    </row>
    <row r="110" spans="9:15" x14ac:dyDescent="0.15">
      <c r="I110" s="118"/>
      <c r="J110" s="118"/>
      <c r="K110" s="118"/>
      <c r="L110" s="118"/>
      <c r="M110" s="118"/>
      <c r="N110" s="118"/>
      <c r="O110" s="118"/>
    </row>
    <row r="111" spans="9:15" x14ac:dyDescent="0.15">
      <c r="I111" s="118"/>
      <c r="J111" s="118"/>
      <c r="K111" s="118"/>
      <c r="L111" s="118"/>
      <c r="M111" s="118"/>
      <c r="N111" s="118"/>
      <c r="O111" s="118"/>
    </row>
    <row r="112" spans="9:15" x14ac:dyDescent="0.15">
      <c r="I112" s="118"/>
      <c r="J112" s="118"/>
      <c r="K112" s="118"/>
      <c r="L112" s="118"/>
      <c r="M112" s="118"/>
      <c r="N112" s="118"/>
      <c r="O112" s="118"/>
    </row>
    <row r="113" spans="9:15" x14ac:dyDescent="0.15">
      <c r="I113" s="118"/>
      <c r="J113" s="118"/>
      <c r="K113" s="118"/>
      <c r="L113" s="118"/>
      <c r="M113" s="118"/>
      <c r="N113" s="118"/>
      <c r="O113" s="118"/>
    </row>
    <row r="114" spans="9:15" x14ac:dyDescent="0.15">
      <c r="I114" s="118"/>
      <c r="J114" s="118"/>
      <c r="K114" s="118"/>
      <c r="L114" s="118"/>
      <c r="M114" s="118"/>
      <c r="N114" s="118"/>
      <c r="O114" s="118"/>
    </row>
    <row r="115" spans="9:15" x14ac:dyDescent="0.15">
      <c r="I115" s="118"/>
      <c r="J115" s="118"/>
      <c r="K115" s="118"/>
      <c r="L115" s="118"/>
      <c r="M115" s="118"/>
      <c r="N115" s="118"/>
      <c r="O115" s="118"/>
    </row>
    <row r="116" spans="9:15" x14ac:dyDescent="0.15">
      <c r="I116" s="118"/>
      <c r="J116" s="118"/>
      <c r="K116" s="118"/>
      <c r="L116" s="118"/>
      <c r="M116" s="118"/>
      <c r="N116" s="118"/>
      <c r="O116" s="118"/>
    </row>
    <row r="117" spans="9:15" x14ac:dyDescent="0.15">
      <c r="I117" s="118"/>
      <c r="J117" s="118"/>
      <c r="K117" s="118"/>
      <c r="L117" s="118"/>
      <c r="M117" s="118"/>
      <c r="N117" s="118"/>
      <c r="O117" s="118"/>
    </row>
    <row r="118" spans="9:15" x14ac:dyDescent="0.15">
      <c r="I118" s="118"/>
      <c r="J118" s="118"/>
      <c r="K118" s="118"/>
      <c r="L118" s="118"/>
      <c r="M118" s="118"/>
      <c r="N118" s="118"/>
      <c r="O118" s="118"/>
    </row>
    <row r="119" spans="9:15" x14ac:dyDescent="0.15">
      <c r="I119" s="118"/>
      <c r="J119" s="118"/>
      <c r="K119" s="118"/>
      <c r="L119" s="118"/>
      <c r="M119" s="118"/>
      <c r="N119" s="118"/>
      <c r="O119" s="118"/>
    </row>
    <row r="120" spans="9:15" x14ac:dyDescent="0.15">
      <c r="I120" s="118"/>
      <c r="J120" s="118"/>
      <c r="K120" s="118"/>
      <c r="L120" s="118"/>
      <c r="M120" s="118"/>
      <c r="N120" s="118"/>
      <c r="O120" s="118"/>
    </row>
    <row r="121" spans="9:15" x14ac:dyDescent="0.15">
      <c r="I121" s="118"/>
      <c r="J121" s="118"/>
      <c r="K121" s="118"/>
      <c r="L121" s="118"/>
      <c r="M121" s="118"/>
      <c r="N121" s="118"/>
      <c r="O121" s="118"/>
    </row>
    <row r="122" spans="9:15" x14ac:dyDescent="0.15">
      <c r="I122" s="118"/>
      <c r="J122" s="118"/>
      <c r="K122" s="118"/>
      <c r="L122" s="118"/>
      <c r="M122" s="118"/>
      <c r="N122" s="118"/>
      <c r="O122" s="118"/>
    </row>
    <row r="123" spans="9:15" x14ac:dyDescent="0.15">
      <c r="I123" s="118"/>
      <c r="J123" s="118"/>
      <c r="K123" s="118"/>
      <c r="L123" s="118"/>
      <c r="M123" s="118"/>
      <c r="N123" s="118"/>
      <c r="O123" s="118"/>
    </row>
    <row r="124" spans="9:15" x14ac:dyDescent="0.15">
      <c r="I124" s="118"/>
      <c r="J124" s="118"/>
      <c r="K124" s="118"/>
      <c r="L124" s="118"/>
      <c r="M124" s="118"/>
      <c r="N124" s="118"/>
      <c r="O124" s="118"/>
    </row>
    <row r="125" spans="9:15" x14ac:dyDescent="0.15">
      <c r="I125" s="118"/>
      <c r="J125" s="118"/>
      <c r="K125" s="118"/>
      <c r="L125" s="118"/>
      <c r="M125" s="118"/>
      <c r="N125" s="118"/>
      <c r="O125" s="118"/>
    </row>
    <row r="126" spans="9:15" x14ac:dyDescent="0.15">
      <c r="I126" s="118"/>
      <c r="J126" s="118"/>
      <c r="K126" s="118"/>
      <c r="L126" s="118"/>
      <c r="M126" s="118"/>
      <c r="N126" s="118"/>
      <c r="O126" s="118"/>
    </row>
    <row r="127" spans="9:15" x14ac:dyDescent="0.15">
      <c r="I127" s="118"/>
      <c r="J127" s="118"/>
      <c r="K127" s="118"/>
      <c r="L127" s="118"/>
      <c r="M127" s="118"/>
      <c r="N127" s="118"/>
      <c r="O127" s="118"/>
    </row>
    <row r="128" spans="9:15" x14ac:dyDescent="0.15">
      <c r="I128" s="118"/>
      <c r="J128" s="118"/>
      <c r="K128" s="118"/>
      <c r="L128" s="118"/>
      <c r="M128" s="118"/>
      <c r="N128" s="118"/>
      <c r="O128" s="118"/>
    </row>
    <row r="129" spans="9:15" x14ac:dyDescent="0.15">
      <c r="I129" s="118"/>
      <c r="J129" s="118"/>
      <c r="K129" s="118"/>
      <c r="L129" s="118"/>
      <c r="M129" s="118"/>
      <c r="N129" s="118"/>
      <c r="O129" s="118"/>
    </row>
    <row r="130" spans="9:15" x14ac:dyDescent="0.15">
      <c r="I130" s="118"/>
      <c r="J130" s="118"/>
      <c r="K130" s="118"/>
      <c r="L130" s="118"/>
      <c r="M130" s="118"/>
      <c r="N130" s="118"/>
      <c r="O130" s="118"/>
    </row>
    <row r="131" spans="9:15" x14ac:dyDescent="0.15">
      <c r="I131" s="118"/>
      <c r="J131" s="118"/>
      <c r="K131" s="118"/>
      <c r="L131" s="118"/>
      <c r="M131" s="118"/>
      <c r="N131" s="118"/>
      <c r="O131" s="118"/>
    </row>
    <row r="132" spans="9:15" x14ac:dyDescent="0.15">
      <c r="I132" s="118"/>
      <c r="J132" s="118"/>
      <c r="K132" s="118"/>
      <c r="L132" s="118"/>
      <c r="M132" s="118"/>
      <c r="N132" s="118"/>
      <c r="O132" s="118"/>
    </row>
    <row r="133" spans="9:15" x14ac:dyDescent="0.15">
      <c r="I133" s="118"/>
      <c r="J133" s="118"/>
      <c r="K133" s="118"/>
      <c r="L133" s="118"/>
      <c r="M133" s="118"/>
      <c r="N133" s="118"/>
      <c r="O133" s="118"/>
    </row>
    <row r="134" spans="9:15" x14ac:dyDescent="0.15">
      <c r="I134" s="118"/>
      <c r="J134" s="118"/>
      <c r="K134" s="118"/>
      <c r="L134" s="118"/>
      <c r="M134" s="118"/>
      <c r="N134" s="118"/>
      <c r="O134" s="118"/>
    </row>
    <row r="135" spans="9:15" x14ac:dyDescent="0.15">
      <c r="I135" s="118"/>
      <c r="J135" s="118"/>
      <c r="K135" s="118"/>
      <c r="L135" s="118"/>
      <c r="M135" s="118"/>
      <c r="N135" s="118"/>
      <c r="O135" s="118"/>
    </row>
    <row r="136" spans="9:15" x14ac:dyDescent="0.15">
      <c r="I136" s="118"/>
      <c r="J136" s="118"/>
      <c r="K136" s="118"/>
      <c r="L136" s="118"/>
      <c r="M136" s="118"/>
      <c r="N136" s="118"/>
      <c r="O136" s="118"/>
    </row>
    <row r="137" spans="9:15" x14ac:dyDescent="0.15">
      <c r="I137" s="118"/>
      <c r="J137" s="118"/>
      <c r="K137" s="118"/>
      <c r="L137" s="118"/>
      <c r="M137" s="118"/>
      <c r="N137" s="118"/>
      <c r="O137" s="118"/>
    </row>
    <row r="138" spans="9:15" x14ac:dyDescent="0.15">
      <c r="I138" s="118"/>
      <c r="J138" s="118"/>
      <c r="K138" s="118"/>
      <c r="L138" s="118"/>
      <c r="M138" s="118"/>
      <c r="N138" s="118"/>
      <c r="O138" s="118"/>
    </row>
    <row r="139" spans="9:15" x14ac:dyDescent="0.15">
      <c r="I139" s="118"/>
      <c r="J139" s="118"/>
      <c r="K139" s="118"/>
      <c r="L139" s="118"/>
      <c r="M139" s="118"/>
      <c r="N139" s="118"/>
    </row>
    <row r="140" spans="9:15" x14ac:dyDescent="0.15">
      <c r="I140" s="118"/>
      <c r="J140" s="118"/>
      <c r="K140" s="118"/>
      <c r="L140" s="118"/>
      <c r="M140" s="118"/>
      <c r="N140" s="118"/>
    </row>
    <row r="141" spans="9:15" x14ac:dyDescent="0.15">
      <c r="I141" s="118"/>
      <c r="J141" s="118"/>
      <c r="K141" s="118"/>
      <c r="L141" s="118"/>
      <c r="M141" s="118"/>
      <c r="N141" s="118"/>
    </row>
    <row r="142" spans="9:15" x14ac:dyDescent="0.15">
      <c r="I142" s="118"/>
      <c r="J142" s="118"/>
      <c r="K142" s="118"/>
      <c r="L142" s="118"/>
      <c r="M142" s="118"/>
      <c r="N142" s="118"/>
    </row>
    <row r="143" spans="9:15" x14ac:dyDescent="0.15">
      <c r="I143" s="118"/>
      <c r="J143" s="118"/>
      <c r="K143" s="118"/>
      <c r="L143" s="118"/>
      <c r="M143" s="118"/>
      <c r="N143" s="118"/>
    </row>
    <row r="144" spans="9:15" x14ac:dyDescent="0.15">
      <c r="I144" s="118"/>
      <c r="J144" s="118"/>
      <c r="K144" s="118"/>
      <c r="L144" s="118"/>
      <c r="M144" s="118"/>
      <c r="N144" s="118"/>
    </row>
    <row r="145" spans="9:14" x14ac:dyDescent="0.15">
      <c r="I145" s="118"/>
      <c r="J145" s="118"/>
      <c r="K145" s="118"/>
      <c r="L145" s="118"/>
      <c r="M145" s="118"/>
      <c r="N145" s="118"/>
    </row>
    <row r="146" spans="9:14" x14ac:dyDescent="0.15">
      <c r="I146" s="118"/>
      <c r="J146" s="118"/>
      <c r="K146" s="118"/>
      <c r="L146" s="118"/>
      <c r="M146" s="118"/>
      <c r="N146" s="118"/>
    </row>
    <row r="147" spans="9:14" x14ac:dyDescent="0.15">
      <c r="I147" s="118"/>
      <c r="J147" s="118"/>
      <c r="K147" s="118"/>
      <c r="L147" s="118"/>
      <c r="M147" s="118"/>
      <c r="N147" s="118"/>
    </row>
    <row r="148" spans="9:14" x14ac:dyDescent="0.15">
      <c r="I148" s="118"/>
      <c r="J148" s="118"/>
      <c r="K148" s="118"/>
      <c r="L148" s="118"/>
      <c r="M148" s="118"/>
      <c r="N148" s="118"/>
    </row>
    <row r="149" spans="9:14" x14ac:dyDescent="0.15">
      <c r="I149" s="118"/>
      <c r="J149" s="118"/>
      <c r="K149" s="118"/>
      <c r="L149" s="118"/>
      <c r="M149" s="118"/>
      <c r="N149" s="118"/>
    </row>
    <row r="150" spans="9:14" x14ac:dyDescent="0.15">
      <c r="I150" s="118"/>
      <c r="J150" s="118"/>
      <c r="K150" s="118"/>
      <c r="L150" s="118"/>
      <c r="M150" s="118"/>
      <c r="N150" s="118"/>
    </row>
    <row r="151" spans="9:14" x14ac:dyDescent="0.15">
      <c r="I151" s="118"/>
      <c r="J151" s="118"/>
      <c r="K151" s="118"/>
      <c r="L151" s="118"/>
      <c r="M151" s="118"/>
      <c r="N151" s="118"/>
    </row>
    <row r="152" spans="9:14" x14ac:dyDescent="0.15">
      <c r="I152" s="118"/>
      <c r="J152" s="118"/>
      <c r="K152" s="118"/>
      <c r="L152" s="118"/>
      <c r="M152" s="118"/>
      <c r="N152" s="118"/>
    </row>
    <row r="153" spans="9:14" x14ac:dyDescent="0.15">
      <c r="I153" s="118"/>
      <c r="J153" s="118"/>
      <c r="K153" s="118"/>
      <c r="L153" s="118"/>
      <c r="M153" s="118"/>
      <c r="N153" s="118"/>
    </row>
    <row r="154" spans="9:14" x14ac:dyDescent="0.15">
      <c r="I154" s="118"/>
      <c r="J154" s="118"/>
      <c r="K154" s="118"/>
      <c r="L154" s="118"/>
      <c r="M154" s="118"/>
      <c r="N154" s="118"/>
    </row>
    <row r="155" spans="9:14" x14ac:dyDescent="0.15">
      <c r="I155" s="118"/>
      <c r="J155" s="118"/>
      <c r="K155" s="118"/>
      <c r="L155" s="118"/>
      <c r="M155" s="118"/>
      <c r="N155" s="118"/>
    </row>
    <row r="156" spans="9:14" x14ac:dyDescent="0.15">
      <c r="J156" s="118"/>
      <c r="K156" s="118"/>
      <c r="L156" s="118"/>
      <c r="M156" s="118"/>
      <c r="N156" s="118"/>
    </row>
    <row r="157" spans="9:14" x14ac:dyDescent="0.15">
      <c r="J157" s="118"/>
      <c r="K157" s="118"/>
      <c r="L157" s="118"/>
      <c r="M157" s="118"/>
      <c r="N157" s="118"/>
    </row>
    <row r="172" spans="15:15" x14ac:dyDescent="0.15">
      <c r="O172" s="118"/>
    </row>
    <row r="173" spans="15:15" x14ac:dyDescent="0.15">
      <c r="O173" s="118"/>
    </row>
    <row r="174" spans="15:15" x14ac:dyDescent="0.15">
      <c r="O174" s="118"/>
    </row>
    <row r="175" spans="15:15" x14ac:dyDescent="0.15">
      <c r="O175" s="118"/>
    </row>
    <row r="176" spans="15:15" x14ac:dyDescent="0.15">
      <c r="O176" s="118"/>
    </row>
    <row r="177" spans="15:15" x14ac:dyDescent="0.15">
      <c r="O177" s="118"/>
    </row>
    <row r="178" spans="15:15" x14ac:dyDescent="0.15">
      <c r="O178" s="118"/>
    </row>
    <row r="179" spans="15:15" x14ac:dyDescent="0.15">
      <c r="O179" s="118"/>
    </row>
    <row r="180" spans="15:15" x14ac:dyDescent="0.15">
      <c r="O180" s="118"/>
    </row>
    <row r="181" spans="15:15" x14ac:dyDescent="0.15">
      <c r="O181" s="118"/>
    </row>
    <row r="182" spans="15:15" x14ac:dyDescent="0.15">
      <c r="O182" s="118"/>
    </row>
    <row r="183" spans="15:15" x14ac:dyDescent="0.15">
      <c r="O183" s="118"/>
    </row>
    <row r="184" spans="15:15" x14ac:dyDescent="0.15">
      <c r="O184" s="118"/>
    </row>
    <row r="185" spans="15:15" x14ac:dyDescent="0.15">
      <c r="O185" s="118"/>
    </row>
    <row r="186" spans="15:15" x14ac:dyDescent="0.15">
      <c r="O186" s="118"/>
    </row>
    <row r="187" spans="15:15" x14ac:dyDescent="0.15">
      <c r="O187" s="118"/>
    </row>
    <row r="188" spans="15:15" x14ac:dyDescent="0.15">
      <c r="O188" s="118"/>
    </row>
    <row r="189" spans="15:15" x14ac:dyDescent="0.15">
      <c r="O189" s="118"/>
    </row>
    <row r="190" spans="15:15" x14ac:dyDescent="0.15">
      <c r="O190" s="118"/>
    </row>
    <row r="191" spans="15:15" x14ac:dyDescent="0.15">
      <c r="O191" s="118"/>
    </row>
  </sheetData>
  <mergeCells count="57">
    <mergeCell ref="B5:B7"/>
    <mergeCell ref="T5:U5"/>
    <mergeCell ref="T6:U6"/>
    <mergeCell ref="T7:U7"/>
    <mergeCell ref="I4:I5"/>
    <mergeCell ref="J4:J5"/>
    <mergeCell ref="M4:M5"/>
    <mergeCell ref="N4:N5"/>
    <mergeCell ref="T4:U4"/>
    <mergeCell ref="K35:L35"/>
    <mergeCell ref="B8:B11"/>
    <mergeCell ref="T8:U8"/>
    <mergeCell ref="T9:U9"/>
    <mergeCell ref="T10:U10"/>
    <mergeCell ref="T11:U11"/>
    <mergeCell ref="B12:B16"/>
    <mergeCell ref="B17:B20"/>
    <mergeCell ref="B21:B24"/>
    <mergeCell ref="I21:I24"/>
    <mergeCell ref="I25:I28"/>
    <mergeCell ref="I29:I32"/>
    <mergeCell ref="Q37:R37"/>
    <mergeCell ref="K38:L38"/>
    <mergeCell ref="P38:P44"/>
    <mergeCell ref="K39:L39"/>
    <mergeCell ref="K40:L40"/>
    <mergeCell ref="K41:L41"/>
    <mergeCell ref="K42:L42"/>
    <mergeCell ref="K43:L43"/>
    <mergeCell ref="B54:B57"/>
    <mergeCell ref="K54:L54"/>
    <mergeCell ref="I36:I43"/>
    <mergeCell ref="K36:L36"/>
    <mergeCell ref="K37:L37"/>
    <mergeCell ref="K49:L49"/>
    <mergeCell ref="B50:B53"/>
    <mergeCell ref="K50:L50"/>
    <mergeCell ref="K51:L51"/>
    <mergeCell ref="I44:I47"/>
    <mergeCell ref="K44:L44"/>
    <mergeCell ref="K45:L45"/>
    <mergeCell ref="K46:L46"/>
    <mergeCell ref="K47:L47"/>
    <mergeCell ref="I48:I51"/>
    <mergeCell ref="K48:L48"/>
    <mergeCell ref="I58:J58"/>
    <mergeCell ref="K58:L58"/>
    <mergeCell ref="Q45:Q49"/>
    <mergeCell ref="K55:L55"/>
    <mergeCell ref="K56:L56"/>
    <mergeCell ref="K57:L57"/>
    <mergeCell ref="P57:Q57"/>
    <mergeCell ref="Q51:Q55"/>
    <mergeCell ref="I52:I57"/>
    <mergeCell ref="K52:L52"/>
    <mergeCell ref="K53:L53"/>
    <mergeCell ref="P45:P56"/>
  </mergeCells>
  <phoneticPr fontId="4"/>
  <pageMargins left="0.78740157480314965" right="0.78740157480314965" top="0.78740157480314965" bottom="0.78740157480314965" header="0.39370078740157483" footer="0.39370078740157483"/>
  <pageSetup paperSize="9" scale="60" orientation="landscape" horizontalDpi="4294967293"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9"/>
  <sheetViews>
    <sheetView view="pageBreakPreview" zoomScale="80" zoomScaleNormal="75" zoomScaleSheetLayoutView="80" workbookViewId="0">
      <selection activeCell="F13" sqref="F13:F17"/>
    </sheetView>
  </sheetViews>
  <sheetFormatPr defaultColWidth="10.875" defaultRowHeight="13.5" x14ac:dyDescent="0.15"/>
  <cols>
    <col min="1" max="1" width="1.625" style="69" customWidth="1"/>
    <col min="2" max="2" width="5.875" style="69" customWidth="1"/>
    <col min="3" max="3" width="10.625" style="69" customWidth="1"/>
    <col min="4" max="4" width="12.375" style="69" customWidth="1"/>
    <col min="5" max="5" width="14.625" style="69" customWidth="1"/>
    <col min="6" max="7" width="15.875" style="69" customWidth="1"/>
    <col min="8" max="8" width="10.875" style="69"/>
    <col min="9" max="9" width="11.375" style="69" bestFit="1" customWidth="1"/>
    <col min="10" max="10" width="13.375" style="69" customWidth="1"/>
    <col min="11" max="11" width="7.125" style="69" customWidth="1"/>
    <col min="12" max="12" width="15.375" style="69" customWidth="1"/>
    <col min="13" max="13" width="9.375" style="69" bestFit="1" customWidth="1"/>
    <col min="14" max="14" width="10.875" style="69"/>
    <col min="15" max="15" width="7.25" style="69" customWidth="1"/>
    <col min="16" max="16" width="9.625" style="69" customWidth="1"/>
    <col min="17" max="17" width="10.875" style="69" customWidth="1"/>
    <col min="18" max="18" width="7.5" style="69" customWidth="1"/>
    <col min="19" max="19" width="3.75" style="69" customWidth="1"/>
    <col min="20" max="16384" width="10.875" style="69"/>
  </cols>
  <sheetData>
    <row r="1" spans="2:19" s="70" customFormat="1" ht="9.9499999999999993" customHeight="1" x14ac:dyDescent="0.15">
      <c r="B1" s="69"/>
      <c r="C1" s="69"/>
      <c r="D1" s="69"/>
      <c r="E1" s="69"/>
      <c r="F1" s="69"/>
      <c r="G1" s="69"/>
      <c r="H1" s="69"/>
      <c r="I1" s="69"/>
      <c r="J1" s="69"/>
      <c r="K1" s="69"/>
      <c r="L1" s="69"/>
      <c r="M1" s="69"/>
      <c r="N1" s="69"/>
      <c r="O1" s="69"/>
      <c r="P1" s="69"/>
      <c r="Q1" s="69"/>
      <c r="R1" s="69"/>
      <c r="S1" s="69"/>
    </row>
    <row r="2" spans="2:19" s="70" customFormat="1" ht="24.95" customHeight="1" thickBot="1" x14ac:dyDescent="0.2">
      <c r="B2" s="3" t="s">
        <v>670</v>
      </c>
      <c r="H2" s="71" t="s">
        <v>162</v>
      </c>
      <c r="I2" s="3" t="s">
        <v>1028</v>
      </c>
      <c r="K2" s="71" t="s">
        <v>163</v>
      </c>
      <c r="L2" s="3" t="s">
        <v>1027</v>
      </c>
      <c r="N2" s="69"/>
      <c r="O2" s="69"/>
      <c r="Q2" s="4"/>
      <c r="R2" s="4"/>
    </row>
    <row r="3" spans="2:19" s="70" customFormat="1" ht="18" customHeight="1" x14ac:dyDescent="0.15">
      <c r="B3" s="1254" t="s">
        <v>17</v>
      </c>
      <c r="C3" s="1255"/>
      <c r="D3" s="1255"/>
      <c r="E3" s="1256"/>
      <c r="F3" s="678" t="s">
        <v>18</v>
      </c>
      <c r="G3" s="665"/>
      <c r="H3" s="666" t="s">
        <v>19</v>
      </c>
      <c r="I3" s="667"/>
      <c r="J3" s="667"/>
      <c r="K3" s="1257" t="s">
        <v>1026</v>
      </c>
      <c r="L3" s="1258"/>
      <c r="M3" s="1258"/>
      <c r="N3" s="1258"/>
      <c r="O3" s="1258"/>
      <c r="P3" s="1258"/>
      <c r="Q3" s="1258"/>
      <c r="R3" s="1258"/>
      <c r="S3" s="1259"/>
    </row>
    <row r="4" spans="2:19" s="70" customFormat="1" ht="18" customHeight="1" x14ac:dyDescent="0.15">
      <c r="B4" s="1252" t="s">
        <v>20</v>
      </c>
      <c r="C4" s="1253"/>
      <c r="D4" s="574" t="s">
        <v>131</v>
      </c>
      <c r="E4" s="575"/>
      <c r="F4" s="399">
        <f>R11</f>
        <v>818440</v>
      </c>
      <c r="G4" s="574" t="s">
        <v>1032</v>
      </c>
      <c r="H4" s="587"/>
      <c r="I4" s="587"/>
      <c r="J4" s="587"/>
      <c r="K4" s="397" t="s">
        <v>190</v>
      </c>
      <c r="L4" s="398" t="s">
        <v>1025</v>
      </c>
      <c r="M4" s="566" t="s">
        <v>21</v>
      </c>
      <c r="N4" s="566" t="s">
        <v>20</v>
      </c>
      <c r="O4" s="398" t="s">
        <v>190</v>
      </c>
      <c r="P4" s="398" t="s">
        <v>1024</v>
      </c>
      <c r="Q4" s="566" t="s">
        <v>21</v>
      </c>
      <c r="R4" s="1149" t="s">
        <v>20</v>
      </c>
      <c r="S4" s="1150"/>
    </row>
    <row r="5" spans="2:19" s="70" customFormat="1" ht="18" customHeight="1" x14ac:dyDescent="0.15">
      <c r="B5" s="1252"/>
      <c r="C5" s="1253"/>
      <c r="D5" s="574" t="s">
        <v>58</v>
      </c>
      <c r="E5" s="575"/>
      <c r="F5" s="399"/>
      <c r="G5" s="123" t="s">
        <v>124</v>
      </c>
      <c r="H5" s="134"/>
      <c r="I5" s="134"/>
      <c r="J5" s="134"/>
      <c r="K5" s="400">
        <v>12</v>
      </c>
      <c r="L5" s="399">
        <v>840</v>
      </c>
      <c r="M5" s="399">
        <v>380</v>
      </c>
      <c r="N5" s="399">
        <f t="shared" ref="N5:N11" si="0">L5*M5</f>
        <v>319200</v>
      </c>
      <c r="O5" s="399"/>
      <c r="P5" s="754" t="s">
        <v>1055</v>
      </c>
      <c r="Q5" s="399"/>
      <c r="R5" s="1260">
        <f>P5*Q5</f>
        <v>0</v>
      </c>
      <c r="S5" s="1261"/>
    </row>
    <row r="6" spans="2:19" s="70" customFormat="1" ht="18" customHeight="1" x14ac:dyDescent="0.15">
      <c r="B6" s="1243" t="s">
        <v>134</v>
      </c>
      <c r="C6" s="1244" t="s">
        <v>213</v>
      </c>
      <c r="D6" s="399" t="s">
        <v>45</v>
      </c>
      <c r="E6" s="144"/>
      <c r="F6" s="399">
        <f>+P13</f>
        <v>0</v>
      </c>
      <c r="G6" s="123" t="s">
        <v>1023</v>
      </c>
      <c r="H6" s="134"/>
      <c r="I6" s="134"/>
      <c r="J6" s="134"/>
      <c r="K6" s="148"/>
      <c r="L6" s="145">
        <v>1120</v>
      </c>
      <c r="M6" s="399">
        <v>268</v>
      </c>
      <c r="N6" s="399">
        <f t="shared" si="0"/>
        <v>300160</v>
      </c>
      <c r="O6" s="399"/>
      <c r="P6" s="754" t="s">
        <v>1056</v>
      </c>
      <c r="Q6" s="399"/>
      <c r="R6" s="1260">
        <f>P6*Q6</f>
        <v>0</v>
      </c>
      <c r="S6" s="1261"/>
    </row>
    <row r="7" spans="2:19" s="70" customFormat="1" ht="18" customHeight="1" x14ac:dyDescent="0.15">
      <c r="B7" s="1112"/>
      <c r="C7" s="1115"/>
      <c r="D7" s="399" t="s">
        <v>46</v>
      </c>
      <c r="E7" s="144"/>
      <c r="F7" s="399">
        <f>P22</f>
        <v>63692</v>
      </c>
      <c r="G7" s="574" t="s">
        <v>1022</v>
      </c>
      <c r="H7" s="587"/>
      <c r="I7" s="587"/>
      <c r="J7" s="588"/>
      <c r="K7" s="578"/>
      <c r="L7" s="147">
        <v>840</v>
      </c>
      <c r="M7" s="399">
        <v>237</v>
      </c>
      <c r="N7" s="399">
        <f t="shared" si="0"/>
        <v>199080</v>
      </c>
      <c r="O7" s="399"/>
      <c r="P7" s="754" t="s">
        <v>1053</v>
      </c>
      <c r="Q7" s="399"/>
      <c r="R7" s="1260">
        <f>P7*Q7</f>
        <v>0</v>
      </c>
      <c r="S7" s="1261"/>
    </row>
    <row r="8" spans="2:19" s="70" customFormat="1" ht="18" customHeight="1" x14ac:dyDescent="0.15">
      <c r="B8" s="1112"/>
      <c r="C8" s="1115"/>
      <c r="D8" s="399" t="s">
        <v>47</v>
      </c>
      <c r="E8" s="144"/>
      <c r="F8" s="399">
        <f>P28</f>
        <v>40174.313999999998</v>
      </c>
      <c r="G8" s="123" t="s">
        <v>1021</v>
      </c>
      <c r="H8" s="134"/>
      <c r="I8" s="134"/>
      <c r="J8" s="150"/>
      <c r="K8" s="144"/>
      <c r="L8" s="399"/>
      <c r="M8" s="399"/>
      <c r="N8" s="399">
        <f t="shared" si="0"/>
        <v>0</v>
      </c>
      <c r="O8" s="399"/>
      <c r="P8" s="399"/>
      <c r="Q8" s="399"/>
      <c r="R8" s="1260">
        <f>P8*Q8</f>
        <v>0</v>
      </c>
      <c r="S8" s="1261"/>
    </row>
    <row r="9" spans="2:19" s="70" customFormat="1" ht="18" customHeight="1" x14ac:dyDescent="0.15">
      <c r="B9" s="1112"/>
      <c r="C9" s="1115"/>
      <c r="D9" s="399" t="s">
        <v>59</v>
      </c>
      <c r="E9" s="144"/>
      <c r="F9" s="399">
        <f>P37</f>
        <v>6939.7160000000003</v>
      </c>
      <c r="G9" s="123" t="s">
        <v>1020</v>
      </c>
      <c r="H9" s="134"/>
      <c r="I9" s="134"/>
      <c r="J9" s="150"/>
      <c r="K9" s="144"/>
      <c r="L9" s="399"/>
      <c r="M9" s="399"/>
      <c r="N9" s="399">
        <f t="shared" si="0"/>
        <v>0</v>
      </c>
      <c r="O9" s="399"/>
      <c r="P9" s="399"/>
      <c r="Q9" s="399"/>
      <c r="R9" s="1260">
        <f>P9*Q9</f>
        <v>0</v>
      </c>
      <c r="S9" s="1261"/>
    </row>
    <row r="10" spans="2:19" s="70" customFormat="1" ht="18" customHeight="1" x14ac:dyDescent="0.15">
      <c r="B10" s="1112"/>
      <c r="C10" s="1115"/>
      <c r="D10" s="399" t="s">
        <v>48</v>
      </c>
      <c r="E10" s="144"/>
      <c r="F10" s="399">
        <f>'８-3-2　いしじマルチ算出基礎'!$V$11</f>
        <v>40200</v>
      </c>
      <c r="G10" s="1265" t="s">
        <v>675</v>
      </c>
      <c r="H10" s="1266"/>
      <c r="I10" s="1266"/>
      <c r="J10" s="1261"/>
      <c r="K10" s="144"/>
      <c r="L10" s="399"/>
      <c r="M10" s="399"/>
      <c r="N10" s="399">
        <f t="shared" si="0"/>
        <v>0</v>
      </c>
      <c r="O10" s="399"/>
      <c r="P10" s="399"/>
      <c r="Q10" s="399"/>
      <c r="R10" s="1260"/>
      <c r="S10" s="1261"/>
    </row>
    <row r="11" spans="2:19" s="70" customFormat="1" ht="18" customHeight="1" thickBot="1" x14ac:dyDescent="0.2">
      <c r="B11" s="1112"/>
      <c r="C11" s="1115"/>
      <c r="D11" s="399" t="s">
        <v>4</v>
      </c>
      <c r="E11" s="144"/>
      <c r="F11" s="399">
        <f>'８-3-2　いしじマルチ算出基礎'!$V$34</f>
        <v>1306.6285714285714</v>
      </c>
      <c r="G11" s="1265" t="s">
        <v>675</v>
      </c>
      <c r="H11" s="1266"/>
      <c r="I11" s="1266"/>
      <c r="J11" s="1261"/>
      <c r="K11" s="83"/>
      <c r="L11" s="72"/>
      <c r="M11" s="72"/>
      <c r="N11" s="401">
        <f t="shared" si="0"/>
        <v>0</v>
      </c>
      <c r="O11" s="73" t="s">
        <v>22</v>
      </c>
      <c r="P11" s="580">
        <f>SUM(L5:L11,P5:Q10)</f>
        <v>2800</v>
      </c>
      <c r="Q11" s="581">
        <f>R11/P11</f>
        <v>292.3</v>
      </c>
      <c r="R11" s="1250">
        <f>SUM(N5:N11,R5:S10)</f>
        <v>818440</v>
      </c>
      <c r="S11" s="1251"/>
    </row>
    <row r="12" spans="2:19" s="70" customFormat="1" ht="18" customHeight="1" thickTop="1" x14ac:dyDescent="0.15">
      <c r="B12" s="1112"/>
      <c r="C12" s="1115"/>
      <c r="D12" s="399" t="s">
        <v>5</v>
      </c>
      <c r="E12" s="144"/>
      <c r="F12" s="399"/>
      <c r="G12" s="123" t="s">
        <v>124</v>
      </c>
      <c r="H12" s="134"/>
      <c r="I12" s="134"/>
      <c r="J12" s="150"/>
      <c r="K12" s="1135" t="s">
        <v>135</v>
      </c>
      <c r="L12" s="143" t="s">
        <v>100</v>
      </c>
      <c r="M12" s="565" t="s">
        <v>7</v>
      </c>
      <c r="N12" s="209" t="s">
        <v>1017</v>
      </c>
      <c r="O12" s="564" t="s">
        <v>21</v>
      </c>
      <c r="P12" s="564" t="s">
        <v>24</v>
      </c>
      <c r="Q12" s="1138" t="s">
        <v>25</v>
      </c>
      <c r="R12" s="1139"/>
      <c r="S12" s="1140"/>
    </row>
    <row r="13" spans="2:19" s="70" customFormat="1" ht="18" customHeight="1" x14ac:dyDescent="0.15">
      <c r="B13" s="1112"/>
      <c r="C13" s="1115"/>
      <c r="D13" s="1246" t="s">
        <v>49</v>
      </c>
      <c r="E13" s="402" t="s">
        <v>121</v>
      </c>
      <c r="F13" s="399">
        <f>'６　固定資本装備と減価償却費'!L10*H13</f>
        <v>3633.6</v>
      </c>
      <c r="G13" s="123" t="s">
        <v>1019</v>
      </c>
      <c r="H13" s="131">
        <v>0.01</v>
      </c>
      <c r="I13" s="1270" t="s">
        <v>126</v>
      </c>
      <c r="J13" s="1271"/>
      <c r="K13" s="1136"/>
      <c r="L13" s="582"/>
      <c r="M13" s="583" t="s">
        <v>195</v>
      </c>
      <c r="N13" s="584"/>
      <c r="O13" s="584"/>
      <c r="P13" s="584">
        <f>N13*O13</f>
        <v>0</v>
      </c>
      <c r="Q13" s="1262"/>
      <c r="R13" s="1263"/>
      <c r="S13" s="1264"/>
    </row>
    <row r="14" spans="2:19" s="70" customFormat="1" ht="18" customHeight="1" x14ac:dyDescent="0.15">
      <c r="B14" s="1112"/>
      <c r="C14" s="1115"/>
      <c r="D14" s="1121"/>
      <c r="E14" s="402" t="s">
        <v>122</v>
      </c>
      <c r="F14" s="399">
        <f>'６　固定資本装備と減価償却費'!L10*H14</f>
        <v>18168</v>
      </c>
      <c r="G14" s="123" t="s">
        <v>1019</v>
      </c>
      <c r="H14" s="131">
        <v>0.05</v>
      </c>
      <c r="I14" s="1270" t="s">
        <v>126</v>
      </c>
      <c r="J14" s="1271"/>
      <c r="K14" s="1136"/>
      <c r="L14" s="585"/>
      <c r="M14" s="586"/>
      <c r="N14" s="584"/>
      <c r="O14" s="584"/>
      <c r="P14" s="584">
        <f>N14*O14</f>
        <v>0</v>
      </c>
      <c r="Q14" s="1262"/>
      <c r="R14" s="1263"/>
      <c r="S14" s="1264"/>
    </row>
    <row r="15" spans="2:19" s="70" customFormat="1" ht="18" customHeight="1" thickBot="1" x14ac:dyDescent="0.2">
      <c r="B15" s="1112"/>
      <c r="C15" s="1115"/>
      <c r="D15" s="1246" t="s">
        <v>60</v>
      </c>
      <c r="E15" s="402" t="s">
        <v>121</v>
      </c>
      <c r="F15" s="399">
        <f>'６　固定資本装備と減価償却費'!P10</f>
        <v>29337.771753862831</v>
      </c>
      <c r="G15" s="123" t="s">
        <v>126</v>
      </c>
      <c r="H15" s="129"/>
      <c r="I15" s="129"/>
      <c r="J15" s="130"/>
      <c r="K15" s="1136"/>
      <c r="L15" s="79" t="s">
        <v>26</v>
      </c>
      <c r="M15" s="78"/>
      <c r="N15" s="79"/>
      <c r="O15" s="79"/>
      <c r="P15" s="79">
        <f>SUM(P10:P14)</f>
        <v>2800</v>
      </c>
      <c r="Q15" s="1247"/>
      <c r="R15" s="1248"/>
      <c r="S15" s="1249"/>
    </row>
    <row r="16" spans="2:19" s="70" customFormat="1" ht="18" customHeight="1" thickTop="1" x14ac:dyDescent="0.15">
      <c r="B16" s="1112"/>
      <c r="C16" s="1115"/>
      <c r="D16" s="1120"/>
      <c r="E16" s="402" t="s">
        <v>122</v>
      </c>
      <c r="F16" s="399">
        <f>'６　固定資本装備と減価償却費'!P19</f>
        <v>73083.428571428565</v>
      </c>
      <c r="G16" s="123" t="s">
        <v>126</v>
      </c>
      <c r="H16" s="129"/>
      <c r="I16" s="129"/>
      <c r="J16" s="130"/>
      <c r="K16" s="1136"/>
      <c r="L16" s="139" t="s">
        <v>1018</v>
      </c>
      <c r="M16" s="140"/>
      <c r="N16" s="210" t="s">
        <v>1017</v>
      </c>
      <c r="O16" s="563" t="s">
        <v>21</v>
      </c>
      <c r="P16" s="141" t="s">
        <v>24</v>
      </c>
      <c r="Q16" s="1125" t="s">
        <v>25</v>
      </c>
      <c r="R16" s="1126"/>
      <c r="S16" s="1127"/>
    </row>
    <row r="17" spans="1:19" s="70" customFormat="1" ht="18" customHeight="1" x14ac:dyDescent="0.15">
      <c r="B17" s="1112"/>
      <c r="C17" s="1115"/>
      <c r="D17" s="1121"/>
      <c r="E17" s="399" t="s">
        <v>50</v>
      </c>
      <c r="F17" s="399" t="e">
        <f>'６　固定資本装備と減価償却費'!#REF!</f>
        <v>#REF!</v>
      </c>
      <c r="G17" s="123" t="s">
        <v>126</v>
      </c>
      <c r="H17" s="129"/>
      <c r="I17" s="129"/>
      <c r="J17" s="130"/>
      <c r="K17" s="1136"/>
      <c r="L17" s="574" t="s">
        <v>104</v>
      </c>
      <c r="M17" s="586"/>
      <c r="N17" s="123" t="s">
        <v>1016</v>
      </c>
      <c r="O17" s="138"/>
      <c r="P17" s="136">
        <f>'８-3-2　いしじマルチ算出基礎'!G7</f>
        <v>24000</v>
      </c>
      <c r="Q17" s="1267"/>
      <c r="R17" s="1268"/>
      <c r="S17" s="1269"/>
    </row>
    <row r="18" spans="1:19" s="70" customFormat="1" ht="18" customHeight="1" x14ac:dyDescent="0.15">
      <c r="A18" s="69"/>
      <c r="B18" s="1112"/>
      <c r="C18" s="1115"/>
      <c r="D18" s="399" t="s">
        <v>51</v>
      </c>
      <c r="E18" s="144"/>
      <c r="F18" s="399"/>
      <c r="G18" s="123" t="s">
        <v>124</v>
      </c>
      <c r="H18" s="129"/>
      <c r="I18" s="589" t="s">
        <v>127</v>
      </c>
      <c r="J18" s="130"/>
      <c r="K18" s="1136"/>
      <c r="L18" s="574" t="s">
        <v>102</v>
      </c>
      <c r="M18" s="586"/>
      <c r="N18" s="123" t="s">
        <v>1016</v>
      </c>
      <c r="O18" s="138"/>
      <c r="P18" s="136">
        <f>'８-3-2　いしじマルチ算出基礎'!G11</f>
        <v>2300</v>
      </c>
      <c r="Q18" s="1267"/>
      <c r="R18" s="1268"/>
      <c r="S18" s="1269"/>
    </row>
    <row r="19" spans="1:19" s="70" customFormat="1" ht="18" customHeight="1" x14ac:dyDescent="0.15">
      <c r="A19" s="69"/>
      <c r="B19" s="1112"/>
      <c r="C19" s="1115"/>
      <c r="D19" s="399" t="s">
        <v>101</v>
      </c>
      <c r="E19" s="144"/>
      <c r="F19" s="399" t="e">
        <f>SUM(F6:F18)*H19</f>
        <v>#REF!</v>
      </c>
      <c r="G19" s="151" t="s">
        <v>136</v>
      </c>
      <c r="H19" s="590">
        <v>0.01</v>
      </c>
      <c r="I19" s="591"/>
      <c r="J19" s="592"/>
      <c r="K19" s="1136"/>
      <c r="L19" s="123" t="s">
        <v>103</v>
      </c>
      <c r="M19" s="134"/>
      <c r="N19" s="123" t="s">
        <v>1016</v>
      </c>
      <c r="O19" s="138"/>
      <c r="P19" s="136">
        <f>'８-3-2　いしじマルチ算出基礎'!G16</f>
        <v>33540</v>
      </c>
      <c r="Q19" s="1267"/>
      <c r="R19" s="1268"/>
      <c r="S19" s="1269"/>
    </row>
    <row r="20" spans="1:19" s="70" customFormat="1" ht="18" customHeight="1" x14ac:dyDescent="0.15">
      <c r="A20" s="69"/>
      <c r="B20" s="1112"/>
      <c r="C20" s="1116"/>
      <c r="D20" s="1241" t="s">
        <v>1015</v>
      </c>
      <c r="E20" s="1242"/>
      <c r="F20" s="406" t="e">
        <f>SUM(F6:F19)</f>
        <v>#REF!</v>
      </c>
      <c r="G20" s="132"/>
      <c r="H20" s="591"/>
      <c r="I20" s="591"/>
      <c r="J20" s="593"/>
      <c r="K20" s="1136"/>
      <c r="L20" s="123" t="s">
        <v>105</v>
      </c>
      <c r="M20" s="134"/>
      <c r="N20" s="123" t="s">
        <v>1013</v>
      </c>
      <c r="O20" s="138"/>
      <c r="P20" s="136">
        <f>'８-3-2　いしじマルチ算出基礎'!G20</f>
        <v>3852</v>
      </c>
      <c r="Q20" s="1267"/>
      <c r="R20" s="1268"/>
      <c r="S20" s="1269"/>
    </row>
    <row r="21" spans="1:19" s="70" customFormat="1" ht="18" customHeight="1" x14ac:dyDescent="0.15">
      <c r="A21" s="69"/>
      <c r="B21" s="1112"/>
      <c r="C21" s="1245" t="s">
        <v>125</v>
      </c>
      <c r="D21" s="1240" t="s">
        <v>52</v>
      </c>
      <c r="E21" s="16" t="s">
        <v>1</v>
      </c>
      <c r="F21" s="401">
        <f>P11*H21</f>
        <v>114800</v>
      </c>
      <c r="G21" s="574" t="s">
        <v>270</v>
      </c>
      <c r="H21" s="134">
        <v>41</v>
      </c>
      <c r="I21" s="76"/>
      <c r="J21" s="150"/>
      <c r="K21" s="1136"/>
      <c r="L21" s="123" t="s">
        <v>106</v>
      </c>
      <c r="M21" s="134"/>
      <c r="N21" s="123" t="s">
        <v>1013</v>
      </c>
      <c r="O21" s="136"/>
      <c r="P21" s="136">
        <f>'８-3-2　いしじマルチ算出基礎'!G24</f>
        <v>0</v>
      </c>
      <c r="Q21" s="1267"/>
      <c r="R21" s="1268"/>
      <c r="S21" s="1269"/>
    </row>
    <row r="22" spans="1:19" s="70" customFormat="1" ht="18" customHeight="1" thickBot="1" x14ac:dyDescent="0.2">
      <c r="A22" s="69"/>
      <c r="B22" s="1112"/>
      <c r="C22" s="1159"/>
      <c r="D22" s="996"/>
      <c r="E22" s="16" t="s">
        <v>2</v>
      </c>
      <c r="F22" s="526"/>
      <c r="G22" s="574" t="s">
        <v>271</v>
      </c>
      <c r="H22" s="594"/>
      <c r="I22" s="594"/>
      <c r="J22" s="595"/>
      <c r="K22" s="1136"/>
      <c r="L22" s="79" t="s">
        <v>26</v>
      </c>
      <c r="M22" s="78"/>
      <c r="N22" s="79"/>
      <c r="O22" s="79"/>
      <c r="P22" s="79">
        <f>SUM(P17:P21)</f>
        <v>63692</v>
      </c>
      <c r="Q22" s="1247"/>
      <c r="R22" s="1248"/>
      <c r="S22" s="1249"/>
    </row>
    <row r="23" spans="1:19" s="70" customFormat="1" ht="18" customHeight="1" thickTop="1" x14ac:dyDescent="0.15">
      <c r="A23" s="69"/>
      <c r="B23" s="1112"/>
      <c r="C23" s="1159"/>
      <c r="D23" s="1161"/>
      <c r="E23" s="16" t="s">
        <v>6</v>
      </c>
      <c r="F23" s="401">
        <f>F4*0.135</f>
        <v>110489.40000000001</v>
      </c>
      <c r="G23" s="574" t="s">
        <v>272</v>
      </c>
      <c r="H23" s="587"/>
      <c r="I23" s="594"/>
      <c r="J23" s="588"/>
      <c r="K23" s="1136"/>
      <c r="L23" s="123" t="s">
        <v>1014</v>
      </c>
      <c r="M23" s="134"/>
      <c r="N23" s="135" t="s">
        <v>23</v>
      </c>
      <c r="O23" s="135" t="s">
        <v>21</v>
      </c>
      <c r="P23" s="135" t="s">
        <v>24</v>
      </c>
      <c r="Q23" s="1125" t="s">
        <v>25</v>
      </c>
      <c r="R23" s="1126"/>
      <c r="S23" s="1127"/>
    </row>
    <row r="24" spans="1:19" s="70" customFormat="1" ht="18" customHeight="1" x14ac:dyDescent="0.15">
      <c r="A24" s="69"/>
      <c r="B24" s="1112"/>
      <c r="C24" s="1159"/>
      <c r="D24" s="16" t="s">
        <v>197</v>
      </c>
      <c r="E24" s="22"/>
      <c r="F24" s="526"/>
      <c r="G24" s="574" t="s">
        <v>124</v>
      </c>
      <c r="H24" s="596"/>
      <c r="I24" s="597"/>
      <c r="J24" s="598"/>
      <c r="K24" s="1136"/>
      <c r="L24" s="136" t="s">
        <v>27</v>
      </c>
      <c r="M24" s="134"/>
      <c r="N24" s="123" t="s">
        <v>1013</v>
      </c>
      <c r="O24" s="136"/>
      <c r="P24" s="136">
        <f>'８-3-2　いしじマルチ算出基礎'!G38</f>
        <v>11461.353999999999</v>
      </c>
      <c r="Q24" s="1267"/>
      <c r="R24" s="1268"/>
      <c r="S24" s="1269"/>
    </row>
    <row r="25" spans="1:19" s="70" customFormat="1" ht="18" customHeight="1" x14ac:dyDescent="0.15">
      <c r="A25" s="69"/>
      <c r="B25" s="1112"/>
      <c r="C25" s="1159"/>
      <c r="D25" s="16" t="s">
        <v>61</v>
      </c>
      <c r="E25" s="22"/>
      <c r="F25" s="526"/>
      <c r="G25" s="574" t="s">
        <v>124</v>
      </c>
      <c r="H25" s="152"/>
      <c r="I25" s="153"/>
      <c r="J25" s="154"/>
      <c r="K25" s="1136"/>
      <c r="L25" s="136" t="s">
        <v>28</v>
      </c>
      <c r="M25" s="134"/>
      <c r="N25" s="123" t="s">
        <v>1013</v>
      </c>
      <c r="O25" s="136"/>
      <c r="P25" s="136">
        <f>'８-3-2　いしじマルチ算出基礎'!G49</f>
        <v>22483.960000000003</v>
      </c>
      <c r="Q25" s="1267"/>
      <c r="R25" s="1268"/>
      <c r="S25" s="1269"/>
    </row>
    <row r="26" spans="1:19" s="70" customFormat="1" ht="18" customHeight="1" x14ac:dyDescent="0.15">
      <c r="A26" s="69"/>
      <c r="B26" s="1112"/>
      <c r="C26" s="1159"/>
      <c r="D26" s="16" t="s">
        <v>78</v>
      </c>
      <c r="E26" s="17"/>
      <c r="F26" s="526">
        <f>'８-3-2　いしじマルチ算出基礎'!$V$57</f>
        <v>9717</v>
      </c>
      <c r="G26" s="574" t="s">
        <v>675</v>
      </c>
      <c r="H26" s="599"/>
      <c r="I26" s="599"/>
      <c r="J26" s="600"/>
      <c r="K26" s="1136"/>
      <c r="L26" s="136" t="s">
        <v>29</v>
      </c>
      <c r="M26" s="134"/>
      <c r="N26" s="123" t="s">
        <v>1013</v>
      </c>
      <c r="O26" s="136"/>
      <c r="P26" s="136">
        <f>'８-3-2　いしじマルチ算出基礎'!G53</f>
        <v>4243</v>
      </c>
      <c r="Q26" s="1267"/>
      <c r="R26" s="1268"/>
      <c r="S26" s="1269"/>
    </row>
    <row r="27" spans="1:19" s="70" customFormat="1" ht="18" customHeight="1" x14ac:dyDescent="0.15">
      <c r="A27" s="69"/>
      <c r="B27" s="1112"/>
      <c r="C27" s="1159"/>
      <c r="D27" s="23" t="s">
        <v>62</v>
      </c>
      <c r="E27" s="24"/>
      <c r="F27" s="227">
        <v>5000</v>
      </c>
      <c r="G27" s="123" t="s">
        <v>1031</v>
      </c>
      <c r="H27" s="152"/>
      <c r="I27" s="153"/>
      <c r="J27" s="598"/>
      <c r="K27" s="1136"/>
      <c r="L27" s="136" t="s">
        <v>86</v>
      </c>
      <c r="M27" s="134"/>
      <c r="N27" s="123" t="s">
        <v>1013</v>
      </c>
      <c r="O27" s="136"/>
      <c r="P27" s="136">
        <f>'８-3-2　いしじマルチ算出基礎'!G57</f>
        <v>1986</v>
      </c>
      <c r="Q27" s="1267"/>
      <c r="R27" s="1268"/>
      <c r="S27" s="1269"/>
    </row>
    <row r="28" spans="1:19" s="70" customFormat="1" ht="18" customHeight="1" thickBot="1" x14ac:dyDescent="0.2">
      <c r="A28" s="69"/>
      <c r="B28" s="1112"/>
      <c r="C28" s="1159"/>
      <c r="D28" s="16" t="s">
        <v>53</v>
      </c>
      <c r="E28" s="17"/>
      <c r="F28" s="526">
        <f>'８-3-2　いしじマルチ算出基礎'!$N$58</f>
        <v>3891.04</v>
      </c>
      <c r="G28" s="574" t="s">
        <v>675</v>
      </c>
      <c r="H28" s="599"/>
      <c r="I28" s="599"/>
      <c r="J28" s="600"/>
      <c r="K28" s="1136"/>
      <c r="L28" s="79" t="s">
        <v>26</v>
      </c>
      <c r="M28" s="78"/>
      <c r="N28" s="79"/>
      <c r="O28" s="79"/>
      <c r="P28" s="79">
        <f>SUM(P24:P27)</f>
        <v>40174.313999999998</v>
      </c>
      <c r="Q28" s="1247"/>
      <c r="R28" s="1248"/>
      <c r="S28" s="1249"/>
    </row>
    <row r="29" spans="1:19" s="70" customFormat="1" ht="18" customHeight="1" thickTop="1" x14ac:dyDescent="0.15">
      <c r="A29" s="69"/>
      <c r="B29" s="1112"/>
      <c r="C29" s="1159"/>
      <c r="D29" s="16" t="s">
        <v>198</v>
      </c>
      <c r="E29" s="22"/>
      <c r="F29" s="526">
        <f>SUM(F21:F28)*H29</f>
        <v>2438.9744000000005</v>
      </c>
      <c r="G29" s="227" t="s">
        <v>214</v>
      </c>
      <c r="H29" s="590">
        <v>0.01</v>
      </c>
      <c r="I29" s="133"/>
      <c r="J29" s="601"/>
      <c r="K29" s="1136"/>
      <c r="L29" s="123" t="s">
        <v>1012</v>
      </c>
      <c r="M29" s="134"/>
      <c r="N29" s="135" t="s">
        <v>23</v>
      </c>
      <c r="O29" s="135" t="s">
        <v>21</v>
      </c>
      <c r="P29" s="135" t="s">
        <v>24</v>
      </c>
      <c r="Q29" s="1125" t="s">
        <v>25</v>
      </c>
      <c r="R29" s="1126"/>
      <c r="S29" s="1127"/>
    </row>
    <row r="30" spans="1:19" s="70" customFormat="1" ht="18" customHeight="1" thickBot="1" x14ac:dyDescent="0.2">
      <c r="A30" s="69"/>
      <c r="B30" s="1113"/>
      <c r="C30" s="1160"/>
      <c r="D30" s="1162" t="s">
        <v>130</v>
      </c>
      <c r="E30" s="1163"/>
      <c r="F30" s="124">
        <f>SUM(F21:F29)</f>
        <v>246336.41440000004</v>
      </c>
      <c r="G30" s="125"/>
      <c r="H30" s="126"/>
      <c r="I30" s="127"/>
      <c r="J30" s="602"/>
      <c r="K30" s="1136"/>
      <c r="L30" s="136" t="s">
        <v>1011</v>
      </c>
      <c r="M30" s="137"/>
      <c r="N30" s="123" t="s">
        <v>681</v>
      </c>
      <c r="O30" s="138"/>
      <c r="P30" s="136">
        <f>'８-3-2　いしじマルチ算出基礎'!N8</f>
        <v>0</v>
      </c>
      <c r="Q30" s="1275"/>
      <c r="R30" s="1276"/>
      <c r="S30" s="1277"/>
    </row>
    <row r="31" spans="1:19" s="70" customFormat="1" ht="18" customHeight="1" x14ac:dyDescent="0.15">
      <c r="A31" s="69"/>
      <c r="B31" s="85"/>
      <c r="C31" s="81"/>
      <c r="D31" s="81"/>
      <c r="E31" s="81"/>
      <c r="F31" s="81"/>
      <c r="G31" s="81"/>
      <c r="H31" s="81"/>
      <c r="I31" s="81"/>
      <c r="J31" s="81"/>
      <c r="K31" s="1136"/>
      <c r="L31" s="136" t="s">
        <v>1010</v>
      </c>
      <c r="M31" s="137"/>
      <c r="N31" s="123" t="s">
        <v>681</v>
      </c>
      <c r="O31" s="138"/>
      <c r="P31" s="136">
        <f>'８-3-2　いしじマルチ算出基礎'!N15</f>
        <v>4165.92</v>
      </c>
      <c r="Q31" s="1275"/>
      <c r="R31" s="1276"/>
      <c r="S31" s="1277"/>
    </row>
    <row r="32" spans="1:19" s="70" customFormat="1" ht="18" customHeight="1" x14ac:dyDescent="0.15">
      <c r="A32" s="69"/>
      <c r="B32" s="77"/>
      <c r="C32" s="90"/>
      <c r="D32" s="77"/>
      <c r="E32" s="77"/>
      <c r="F32" s="88"/>
      <c r="G32" s="88"/>
      <c r="H32" s="89"/>
      <c r="I32" s="81"/>
      <c r="J32" s="81"/>
      <c r="K32" s="1136"/>
      <c r="L32" s="136" t="s">
        <v>1009</v>
      </c>
      <c r="M32" s="134"/>
      <c r="N32" s="138"/>
      <c r="O32" s="138"/>
      <c r="P32" s="136">
        <f>SUM(P30:P31)*R32</f>
        <v>1249.7760000000001</v>
      </c>
      <c r="Q32" s="603" t="s">
        <v>1008</v>
      </c>
      <c r="R32" s="604">
        <v>0.3</v>
      </c>
      <c r="S32" s="605"/>
    </row>
    <row r="33" spans="1:23" ht="18" customHeight="1" x14ac:dyDescent="0.15">
      <c r="K33" s="1136"/>
      <c r="L33" s="136" t="s">
        <v>1007</v>
      </c>
      <c r="M33" s="137"/>
      <c r="N33" s="123" t="s">
        <v>681</v>
      </c>
      <c r="O33" s="138"/>
      <c r="P33" s="136">
        <f>'８-3-2　いしじマルチ算出基礎'!N20</f>
        <v>1524.0200000000002</v>
      </c>
      <c r="Q33" s="1267"/>
      <c r="R33" s="1268"/>
      <c r="S33" s="1269"/>
    </row>
    <row r="34" spans="1:23" ht="18" customHeight="1" x14ac:dyDescent="0.15">
      <c r="K34" s="1136"/>
      <c r="L34" s="136" t="s">
        <v>1006</v>
      </c>
      <c r="M34" s="137"/>
      <c r="N34" s="123" t="s">
        <v>681</v>
      </c>
      <c r="O34" s="138"/>
      <c r="P34" s="136">
        <f>'８-3-2　いしじマルチ算出基礎'!N24</f>
        <v>0</v>
      </c>
      <c r="Q34" s="1267"/>
      <c r="R34" s="1268"/>
      <c r="S34" s="1269"/>
    </row>
    <row r="35" spans="1:23" ht="18" customHeight="1" x14ac:dyDescent="0.15">
      <c r="K35" s="1136"/>
      <c r="L35" s="136" t="s">
        <v>196</v>
      </c>
      <c r="M35" s="137"/>
      <c r="N35" s="123" t="s">
        <v>681</v>
      </c>
      <c r="O35" s="138"/>
      <c r="P35" s="136">
        <f>'８-3-2　いしじマルチ算出基礎'!N28</f>
        <v>0</v>
      </c>
      <c r="Q35" s="603"/>
      <c r="R35" s="587"/>
      <c r="S35" s="588"/>
    </row>
    <row r="36" spans="1:23" ht="18" customHeight="1" x14ac:dyDescent="0.15">
      <c r="K36" s="1136"/>
      <c r="L36" s="136" t="s">
        <v>1005</v>
      </c>
      <c r="M36" s="134"/>
      <c r="N36" s="123" t="s">
        <v>681</v>
      </c>
      <c r="O36" s="138"/>
      <c r="P36" s="136">
        <f>'８-3-2　いしじマルチ算出基礎'!N32</f>
        <v>0</v>
      </c>
      <c r="Q36" s="1267"/>
      <c r="R36" s="1268"/>
      <c r="S36" s="1269"/>
    </row>
    <row r="37" spans="1:23" ht="18" customHeight="1" thickBot="1" x14ac:dyDescent="0.2">
      <c r="K37" s="1137"/>
      <c r="L37" s="87" t="s">
        <v>26</v>
      </c>
      <c r="M37" s="86"/>
      <c r="N37" s="87"/>
      <c r="O37" s="87"/>
      <c r="P37" s="87">
        <f>SUM(P30:P36)</f>
        <v>6939.7160000000003</v>
      </c>
      <c r="Q37" s="1272"/>
      <c r="R37" s="1273"/>
      <c r="S37" s="1274"/>
    </row>
    <row r="38" spans="1:23" s="80" customFormat="1" ht="18" customHeight="1" x14ac:dyDescent="0.15">
      <c r="A38" s="69"/>
      <c r="B38" s="69"/>
      <c r="C38" s="69"/>
      <c r="D38" s="69"/>
      <c r="E38" s="69"/>
      <c r="F38" s="69"/>
      <c r="G38" s="69"/>
      <c r="H38" s="69"/>
      <c r="I38" s="69"/>
      <c r="J38" s="69"/>
    </row>
    <row r="39" spans="1:23" s="80" customFormat="1" ht="18" customHeight="1" x14ac:dyDescent="0.15">
      <c r="A39" s="69"/>
      <c r="B39" s="69"/>
      <c r="C39" s="69"/>
      <c r="D39" s="69"/>
      <c r="E39" s="69"/>
      <c r="F39" s="69"/>
      <c r="G39" s="69"/>
      <c r="H39" s="69"/>
      <c r="I39" s="69"/>
      <c r="J39" s="69"/>
      <c r="T39" s="81"/>
    </row>
    <row r="40" spans="1:23" s="80" customFormat="1" ht="18" customHeight="1" x14ac:dyDescent="0.15">
      <c r="A40" s="69"/>
      <c r="B40" s="69"/>
      <c r="C40" s="69"/>
      <c r="D40" s="69"/>
      <c r="E40" s="69"/>
      <c r="F40" s="69"/>
      <c r="G40" s="69"/>
      <c r="H40" s="69"/>
      <c r="I40" s="69"/>
      <c r="J40" s="69"/>
      <c r="T40" s="70"/>
      <c r="U40" s="70"/>
      <c r="V40" s="70"/>
      <c r="W40" s="70"/>
    </row>
    <row r="41" spans="1:23" s="80" customFormat="1" ht="18" customHeight="1" x14ac:dyDescent="0.15">
      <c r="A41" s="69"/>
      <c r="B41" s="69"/>
      <c r="C41" s="69"/>
      <c r="D41" s="69"/>
      <c r="E41" s="69"/>
      <c r="F41" s="69"/>
      <c r="G41" s="69"/>
      <c r="H41" s="69"/>
      <c r="I41" s="69"/>
      <c r="J41" s="69"/>
      <c r="T41" s="82"/>
      <c r="U41" s="83"/>
      <c r="V41" s="84"/>
      <c r="W41" s="82"/>
    </row>
    <row r="42" spans="1:23" s="80" customFormat="1" ht="18" customHeight="1" x14ac:dyDescent="0.15">
      <c r="A42" s="69"/>
      <c r="B42" s="69"/>
      <c r="C42" s="69"/>
      <c r="D42" s="69"/>
      <c r="E42" s="69"/>
      <c r="F42" s="69"/>
      <c r="G42" s="69"/>
      <c r="H42" s="69"/>
      <c r="I42" s="69"/>
      <c r="J42" s="69"/>
      <c r="T42" s="70"/>
      <c r="U42" s="70"/>
      <c r="V42" s="70"/>
      <c r="W42" s="70"/>
    </row>
    <row r="43" spans="1:23" s="80" customFormat="1" ht="18" customHeight="1" x14ac:dyDescent="0.15">
      <c r="B43" s="69"/>
      <c r="C43" s="69"/>
      <c r="D43" s="69"/>
      <c r="E43" s="69"/>
      <c r="F43" s="69"/>
      <c r="G43" s="69"/>
      <c r="H43" s="69"/>
      <c r="I43" s="69"/>
      <c r="J43" s="69"/>
      <c r="T43" s="71"/>
      <c r="U43" s="81"/>
      <c r="V43" s="70"/>
      <c r="W43" s="82"/>
    </row>
    <row r="44" spans="1:23" s="80" customFormat="1" ht="18" customHeight="1" x14ac:dyDescent="0.15">
      <c r="B44" s="69"/>
      <c r="C44" s="69"/>
      <c r="D44" s="69"/>
      <c r="E44" s="69"/>
      <c r="F44" s="69"/>
      <c r="G44" s="69"/>
      <c r="H44" s="69"/>
      <c r="I44" s="69"/>
      <c r="J44" s="69"/>
      <c r="T44" s="71"/>
      <c r="U44" s="81"/>
      <c r="V44" s="70"/>
      <c r="W44" s="82"/>
    </row>
    <row r="45" spans="1:23" s="80" customFormat="1" ht="18" customHeight="1" x14ac:dyDescent="0.15">
      <c r="B45" s="69"/>
      <c r="C45" s="69"/>
      <c r="D45" s="69"/>
      <c r="E45" s="69"/>
      <c r="F45" s="69"/>
      <c r="G45" s="69"/>
      <c r="H45" s="69"/>
      <c r="I45" s="69"/>
      <c r="J45" s="69"/>
      <c r="T45" s="70"/>
      <c r="U45" s="70"/>
      <c r="V45" s="83"/>
      <c r="W45" s="70"/>
    </row>
    <row r="46" spans="1:23" s="80" customFormat="1" x14ac:dyDescent="0.15">
      <c r="B46" s="69"/>
      <c r="C46" s="69"/>
      <c r="D46" s="69"/>
      <c r="E46" s="69"/>
      <c r="F46" s="69"/>
      <c r="G46" s="69"/>
      <c r="H46" s="69"/>
      <c r="I46" s="69"/>
      <c r="J46" s="69"/>
      <c r="T46" s="71"/>
      <c r="U46" s="70"/>
      <c r="V46" s="70"/>
      <c r="W46" s="82"/>
    </row>
    <row r="47" spans="1:23" s="80" customFormat="1" x14ac:dyDescent="0.15">
      <c r="B47" s="69"/>
      <c r="C47" s="69"/>
      <c r="D47" s="69"/>
      <c r="E47" s="69"/>
      <c r="F47" s="69"/>
      <c r="G47" s="69"/>
      <c r="H47" s="69"/>
      <c r="I47" s="69"/>
      <c r="J47" s="69"/>
      <c r="T47" s="71"/>
      <c r="U47" s="70"/>
      <c r="V47" s="70"/>
      <c r="W47" s="82"/>
    </row>
    <row r="48" spans="1:23" s="80" customFormat="1" x14ac:dyDescent="0.15">
      <c r="B48" s="69"/>
      <c r="C48" s="69"/>
      <c r="D48" s="69"/>
      <c r="E48" s="69"/>
      <c r="F48" s="69"/>
      <c r="G48" s="69"/>
      <c r="H48" s="69"/>
      <c r="I48" s="69"/>
      <c r="J48" s="69"/>
      <c r="T48" s="71"/>
      <c r="U48" s="70"/>
      <c r="V48" s="70"/>
      <c r="W48" s="82"/>
    </row>
    <row r="49" spans="2:23" s="80" customFormat="1" x14ac:dyDescent="0.15">
      <c r="B49" s="69"/>
      <c r="C49" s="69"/>
      <c r="D49" s="69"/>
      <c r="E49" s="69"/>
      <c r="F49" s="69"/>
      <c r="G49" s="69"/>
      <c r="H49" s="69"/>
      <c r="I49" s="69"/>
      <c r="J49" s="69"/>
      <c r="T49" s="71"/>
      <c r="U49" s="70"/>
      <c r="V49" s="70"/>
      <c r="W49" s="82"/>
    </row>
    <row r="50" spans="2:23" s="80" customFormat="1" x14ac:dyDescent="0.15">
      <c r="B50" s="69"/>
      <c r="C50" s="69"/>
      <c r="D50" s="69"/>
      <c r="E50" s="69"/>
      <c r="F50" s="69"/>
      <c r="G50" s="69"/>
      <c r="H50" s="69"/>
      <c r="I50" s="69"/>
      <c r="J50" s="69"/>
      <c r="T50" s="71"/>
      <c r="U50" s="71"/>
      <c r="V50" s="71"/>
      <c r="W50" s="70"/>
    </row>
    <row r="51" spans="2:23" s="80" customFormat="1" ht="13.5" customHeight="1" x14ac:dyDescent="0.15">
      <c r="B51" s="69"/>
      <c r="C51" s="69"/>
      <c r="D51" s="69"/>
      <c r="E51" s="69"/>
      <c r="F51" s="69"/>
      <c r="G51" s="69"/>
      <c r="H51" s="69"/>
      <c r="I51" s="69"/>
      <c r="J51" s="69"/>
      <c r="T51" s="70"/>
      <c r="U51" s="70"/>
      <c r="V51" s="70"/>
      <c r="W51" s="83"/>
    </row>
    <row r="52" spans="2:23" s="80" customFormat="1" x14ac:dyDescent="0.15">
      <c r="B52" s="69"/>
      <c r="C52" s="69"/>
      <c r="D52" s="69"/>
      <c r="E52" s="69"/>
      <c r="F52" s="69"/>
      <c r="G52" s="69"/>
      <c r="H52" s="69"/>
      <c r="I52" s="69"/>
      <c r="J52" s="69"/>
      <c r="T52" s="82"/>
      <c r="U52" s="70"/>
      <c r="V52" s="83"/>
      <c r="W52" s="82"/>
    </row>
    <row r="53" spans="2:23" s="80" customFormat="1" x14ac:dyDescent="0.15">
      <c r="B53" s="69"/>
      <c r="C53" s="69"/>
      <c r="D53" s="69"/>
      <c r="E53" s="69"/>
      <c r="F53" s="69"/>
      <c r="G53" s="69"/>
      <c r="H53" s="69"/>
      <c r="I53" s="69"/>
      <c r="J53" s="69"/>
      <c r="T53" s="70"/>
      <c r="U53" s="70"/>
      <c r="V53" s="70"/>
      <c r="W53" s="70"/>
    </row>
    <row r="54" spans="2:23" s="80" customFormat="1" ht="13.5" customHeight="1" x14ac:dyDescent="0.15">
      <c r="B54" s="69"/>
      <c r="C54" s="69"/>
      <c r="D54" s="69"/>
      <c r="E54" s="69"/>
      <c r="F54" s="69"/>
      <c r="G54" s="69"/>
      <c r="H54" s="69"/>
      <c r="I54" s="69"/>
      <c r="J54" s="69"/>
      <c r="T54" s="71"/>
      <c r="U54" s="70"/>
      <c r="V54" s="71"/>
      <c r="W54" s="82"/>
    </row>
    <row r="55" spans="2:23" s="80" customFormat="1" x14ac:dyDescent="0.15">
      <c r="B55" s="69"/>
      <c r="C55" s="69"/>
      <c r="D55" s="69"/>
      <c r="E55" s="69"/>
      <c r="F55" s="69"/>
      <c r="G55" s="69"/>
      <c r="H55" s="69"/>
      <c r="I55" s="69"/>
      <c r="J55" s="69"/>
      <c r="T55" s="91"/>
      <c r="U55" s="70"/>
      <c r="V55" s="70"/>
      <c r="W55" s="82"/>
    </row>
    <row r="56" spans="2:23" s="80" customFormat="1" x14ac:dyDescent="0.15">
      <c r="B56" s="69"/>
      <c r="C56" s="69"/>
      <c r="D56" s="69"/>
      <c r="E56" s="69"/>
      <c r="F56" s="69"/>
      <c r="G56" s="69"/>
      <c r="H56" s="69"/>
      <c r="I56" s="69"/>
      <c r="J56" s="69"/>
      <c r="K56" s="69"/>
      <c r="L56" s="69"/>
      <c r="M56" s="69"/>
      <c r="N56" s="69"/>
      <c r="O56" s="69"/>
      <c r="P56" s="69"/>
      <c r="Q56" s="69"/>
      <c r="R56" s="69"/>
      <c r="S56" s="69"/>
      <c r="T56" s="70"/>
      <c r="U56" s="71"/>
      <c r="V56" s="70"/>
      <c r="W56" s="70"/>
    </row>
    <row r="57" spans="2:23" s="80" customFormat="1" x14ac:dyDescent="0.15">
      <c r="B57" s="69"/>
      <c r="C57" s="69"/>
      <c r="D57" s="69"/>
      <c r="E57" s="69"/>
      <c r="F57" s="69"/>
      <c r="G57" s="69"/>
      <c r="H57" s="69"/>
      <c r="I57" s="69"/>
      <c r="J57" s="69"/>
      <c r="K57" s="69"/>
      <c r="L57" s="69"/>
      <c r="M57" s="69"/>
      <c r="N57" s="69"/>
      <c r="O57" s="69"/>
      <c r="P57" s="69"/>
      <c r="Q57" s="69"/>
      <c r="R57" s="69"/>
      <c r="S57" s="69"/>
      <c r="T57" s="81"/>
      <c r="U57" s="81"/>
      <c r="V57" s="81"/>
      <c r="W57" s="81"/>
    </row>
    <row r="58" spans="2:23" s="80" customFormat="1" x14ac:dyDescent="0.15">
      <c r="B58" s="69"/>
      <c r="C58" s="69"/>
      <c r="D58" s="69"/>
      <c r="E58" s="69"/>
      <c r="F58" s="69"/>
      <c r="G58" s="69"/>
      <c r="H58" s="69"/>
      <c r="I58" s="69"/>
      <c r="J58" s="69"/>
      <c r="K58" s="69"/>
      <c r="L58" s="69"/>
      <c r="M58" s="69"/>
      <c r="N58" s="69"/>
      <c r="O58" s="69"/>
      <c r="P58" s="69"/>
      <c r="Q58" s="69"/>
      <c r="R58" s="69"/>
      <c r="S58" s="69"/>
      <c r="T58" s="81"/>
    </row>
    <row r="59" spans="2:23" s="80" customFormat="1" x14ac:dyDescent="0.15">
      <c r="B59" s="69"/>
      <c r="C59" s="69"/>
      <c r="D59" s="69"/>
      <c r="E59" s="69"/>
      <c r="F59" s="69"/>
      <c r="G59" s="69"/>
      <c r="H59" s="69"/>
      <c r="I59" s="69"/>
      <c r="J59" s="69"/>
      <c r="K59" s="69"/>
      <c r="L59" s="69"/>
      <c r="M59" s="69"/>
      <c r="N59" s="69"/>
      <c r="O59" s="69"/>
      <c r="P59" s="69"/>
      <c r="Q59" s="69"/>
      <c r="R59" s="69"/>
      <c r="S59" s="69"/>
      <c r="T59" s="81"/>
    </row>
    <row r="60" spans="2:23" s="80" customFormat="1" x14ac:dyDescent="0.15">
      <c r="B60" s="69"/>
      <c r="C60" s="69"/>
      <c r="D60" s="69"/>
      <c r="E60" s="69"/>
      <c r="F60" s="69"/>
      <c r="G60" s="69"/>
      <c r="H60" s="69"/>
      <c r="I60" s="69"/>
      <c r="J60" s="69"/>
      <c r="K60" s="69"/>
      <c r="L60" s="69"/>
      <c r="M60" s="69"/>
      <c r="N60" s="69"/>
      <c r="O60" s="69"/>
      <c r="P60" s="69"/>
      <c r="Q60" s="69"/>
      <c r="R60" s="69"/>
      <c r="S60" s="69"/>
      <c r="T60" s="81"/>
    </row>
    <row r="61" spans="2:23" s="80" customFormat="1" x14ac:dyDescent="0.15">
      <c r="B61" s="69"/>
      <c r="C61" s="69"/>
      <c r="D61" s="69"/>
      <c r="E61" s="69"/>
      <c r="F61" s="69"/>
      <c r="G61" s="69"/>
      <c r="H61" s="69"/>
      <c r="I61" s="69"/>
      <c r="J61" s="69"/>
      <c r="K61" s="69"/>
      <c r="L61" s="69"/>
      <c r="M61" s="69"/>
      <c r="N61" s="69"/>
      <c r="O61" s="69"/>
      <c r="P61" s="69"/>
      <c r="Q61" s="69"/>
      <c r="R61" s="69"/>
      <c r="S61" s="69"/>
    </row>
    <row r="62" spans="2:23" s="80" customFormat="1" x14ac:dyDescent="0.15">
      <c r="B62" s="69"/>
      <c r="C62" s="69"/>
      <c r="D62" s="69"/>
      <c r="E62" s="69"/>
      <c r="F62" s="69"/>
      <c r="G62" s="69"/>
      <c r="H62" s="69"/>
      <c r="I62" s="69"/>
      <c r="J62" s="69"/>
      <c r="K62" s="69"/>
      <c r="L62" s="69"/>
      <c r="M62" s="69"/>
      <c r="N62" s="69"/>
      <c r="O62" s="69"/>
      <c r="P62" s="69"/>
      <c r="Q62" s="69"/>
      <c r="R62" s="69"/>
      <c r="S62" s="69"/>
    </row>
    <row r="63" spans="2:23" s="80" customFormat="1" ht="13.5" customHeight="1" x14ac:dyDescent="0.15">
      <c r="B63" s="69"/>
      <c r="C63" s="69"/>
      <c r="D63" s="69"/>
      <c r="E63" s="69"/>
      <c r="F63" s="69"/>
      <c r="G63" s="69"/>
      <c r="H63" s="69"/>
      <c r="I63" s="69"/>
      <c r="J63" s="69"/>
      <c r="K63" s="69"/>
      <c r="L63" s="69"/>
      <c r="M63" s="69"/>
      <c r="N63" s="69"/>
      <c r="O63" s="69"/>
      <c r="P63" s="69"/>
      <c r="Q63" s="69"/>
      <c r="R63" s="69"/>
      <c r="S63" s="69"/>
    </row>
    <row r="64" spans="2:23" s="80" customFormat="1" ht="13.5" customHeight="1" x14ac:dyDescent="0.15">
      <c r="B64" s="69"/>
      <c r="C64" s="69"/>
      <c r="D64" s="69"/>
      <c r="E64" s="69"/>
      <c r="F64" s="69"/>
      <c r="G64" s="69"/>
      <c r="H64" s="69"/>
      <c r="I64" s="69"/>
      <c r="J64" s="69"/>
      <c r="K64" s="69"/>
      <c r="L64" s="69"/>
      <c r="M64" s="69"/>
      <c r="N64" s="69"/>
      <c r="O64" s="69"/>
      <c r="P64" s="69"/>
      <c r="Q64" s="69"/>
      <c r="R64" s="69"/>
      <c r="S64" s="69"/>
    </row>
    <row r="65" spans="2:19" s="80" customFormat="1" x14ac:dyDescent="0.15">
      <c r="B65" s="69"/>
      <c r="C65" s="69"/>
      <c r="D65" s="69"/>
      <c r="E65" s="69"/>
      <c r="F65" s="69"/>
      <c r="G65" s="69"/>
      <c r="H65" s="69"/>
      <c r="I65" s="69"/>
      <c r="J65" s="69"/>
      <c r="K65" s="69"/>
      <c r="L65" s="69"/>
      <c r="M65" s="69"/>
      <c r="N65" s="69"/>
      <c r="O65" s="69"/>
      <c r="P65" s="69"/>
      <c r="Q65" s="69"/>
      <c r="R65" s="69"/>
      <c r="S65" s="69"/>
    </row>
    <row r="66" spans="2:19" s="80" customFormat="1" x14ac:dyDescent="0.15">
      <c r="B66" s="69"/>
      <c r="C66" s="69"/>
      <c r="D66" s="69"/>
      <c r="E66" s="69"/>
      <c r="F66" s="69"/>
      <c r="G66" s="69"/>
      <c r="H66" s="69"/>
      <c r="I66" s="69"/>
      <c r="J66" s="69"/>
      <c r="K66" s="69"/>
      <c r="L66" s="69"/>
      <c r="M66" s="69"/>
      <c r="N66" s="69"/>
      <c r="O66" s="69"/>
      <c r="P66" s="69"/>
      <c r="Q66" s="69"/>
      <c r="R66" s="69"/>
      <c r="S66" s="69"/>
    </row>
    <row r="67" spans="2:19" s="80" customFormat="1" x14ac:dyDescent="0.15">
      <c r="B67" s="69"/>
      <c r="C67" s="69"/>
      <c r="D67" s="69"/>
      <c r="E67" s="69"/>
      <c r="F67" s="69"/>
      <c r="G67" s="69"/>
      <c r="H67" s="69"/>
      <c r="I67" s="69"/>
      <c r="J67" s="69"/>
      <c r="K67" s="69"/>
      <c r="L67" s="69"/>
      <c r="M67" s="69"/>
      <c r="N67" s="69"/>
      <c r="O67" s="69"/>
      <c r="P67" s="69"/>
      <c r="Q67" s="69"/>
      <c r="R67" s="69"/>
      <c r="S67" s="69"/>
    </row>
    <row r="68" spans="2:19" s="80" customFormat="1" ht="13.5" customHeight="1" x14ac:dyDescent="0.15">
      <c r="B68" s="69"/>
      <c r="C68" s="69"/>
      <c r="D68" s="69"/>
      <c r="E68" s="69"/>
      <c r="F68" s="69"/>
      <c r="G68" s="69"/>
      <c r="H68" s="69"/>
      <c r="I68" s="69"/>
      <c r="J68" s="69"/>
      <c r="K68" s="69"/>
      <c r="L68" s="69"/>
      <c r="M68" s="69"/>
      <c r="N68" s="69"/>
      <c r="O68" s="69"/>
      <c r="P68" s="69"/>
      <c r="Q68" s="69"/>
      <c r="R68" s="69"/>
      <c r="S68" s="69"/>
    </row>
    <row r="69" spans="2:19" s="80" customFormat="1" x14ac:dyDescent="0.15">
      <c r="B69" s="69"/>
      <c r="C69" s="69"/>
      <c r="D69" s="69"/>
      <c r="E69" s="69"/>
      <c r="F69" s="69"/>
      <c r="G69" s="69"/>
      <c r="H69" s="69"/>
      <c r="I69" s="69"/>
      <c r="J69" s="69"/>
      <c r="K69" s="69"/>
      <c r="L69" s="69"/>
      <c r="M69" s="69"/>
      <c r="N69" s="69"/>
      <c r="O69" s="69"/>
      <c r="P69" s="69"/>
      <c r="Q69" s="69"/>
      <c r="R69" s="69"/>
      <c r="S69" s="69"/>
    </row>
    <row r="70" spans="2:19" s="80" customFormat="1" x14ac:dyDescent="0.15">
      <c r="B70" s="69"/>
      <c r="C70" s="69"/>
      <c r="D70" s="69"/>
      <c r="E70" s="69"/>
      <c r="F70" s="69"/>
      <c r="G70" s="69"/>
      <c r="H70" s="69"/>
      <c r="I70" s="69"/>
      <c r="J70" s="69"/>
      <c r="K70" s="69"/>
      <c r="L70" s="69"/>
      <c r="M70" s="69"/>
      <c r="N70" s="69"/>
      <c r="O70" s="69"/>
      <c r="P70" s="69"/>
      <c r="Q70" s="69"/>
      <c r="R70" s="69"/>
      <c r="S70" s="69"/>
    </row>
    <row r="71" spans="2:19" s="80" customFormat="1" x14ac:dyDescent="0.15">
      <c r="B71" s="69"/>
      <c r="C71" s="69"/>
      <c r="D71" s="69"/>
      <c r="E71" s="69"/>
      <c r="F71" s="69"/>
      <c r="G71" s="69"/>
      <c r="H71" s="69"/>
      <c r="I71" s="69"/>
      <c r="J71" s="69"/>
      <c r="K71" s="69"/>
      <c r="L71" s="69"/>
      <c r="M71" s="69"/>
      <c r="N71" s="69"/>
      <c r="O71" s="69"/>
      <c r="P71" s="69"/>
      <c r="Q71" s="69"/>
      <c r="R71" s="69"/>
      <c r="S71" s="69"/>
    </row>
    <row r="72" spans="2:19" s="80" customFormat="1" x14ac:dyDescent="0.15">
      <c r="B72" s="69"/>
      <c r="C72" s="69"/>
      <c r="D72" s="69"/>
      <c r="E72" s="69"/>
      <c r="F72" s="69"/>
      <c r="G72" s="69"/>
      <c r="H72" s="69"/>
      <c r="I72" s="69"/>
      <c r="J72" s="69"/>
      <c r="K72" s="69"/>
      <c r="L72" s="69"/>
      <c r="M72" s="69"/>
      <c r="N72" s="69"/>
      <c r="O72" s="69"/>
      <c r="P72" s="69"/>
      <c r="Q72" s="69"/>
      <c r="R72" s="69"/>
      <c r="S72" s="69"/>
    </row>
    <row r="73" spans="2:19" s="80" customFormat="1" x14ac:dyDescent="0.15">
      <c r="B73" s="69"/>
      <c r="C73" s="69"/>
      <c r="D73" s="69"/>
      <c r="E73" s="69"/>
      <c r="F73" s="69"/>
      <c r="G73" s="69"/>
      <c r="H73" s="69"/>
      <c r="I73" s="69"/>
      <c r="J73" s="69"/>
      <c r="K73" s="69"/>
      <c r="L73" s="69"/>
      <c r="M73" s="69"/>
      <c r="N73" s="69"/>
      <c r="O73" s="69"/>
      <c r="P73" s="69"/>
      <c r="Q73" s="69"/>
      <c r="R73" s="69"/>
      <c r="S73" s="69"/>
    </row>
    <row r="74" spans="2:19" s="80" customFormat="1" ht="13.5" customHeight="1" x14ac:dyDescent="0.15">
      <c r="B74" s="69"/>
      <c r="C74" s="69"/>
      <c r="D74" s="69"/>
      <c r="E74" s="69"/>
      <c r="F74" s="69"/>
      <c r="G74" s="69"/>
      <c r="H74" s="69"/>
      <c r="I74" s="69"/>
      <c r="J74" s="69"/>
      <c r="K74" s="69"/>
      <c r="L74" s="69"/>
      <c r="M74" s="69"/>
      <c r="N74" s="69"/>
      <c r="O74" s="69"/>
      <c r="P74" s="69"/>
      <c r="Q74" s="69"/>
      <c r="R74" s="69"/>
      <c r="S74" s="69"/>
    </row>
    <row r="75" spans="2:19" s="80" customFormat="1" x14ac:dyDescent="0.15">
      <c r="B75" s="69"/>
      <c r="C75" s="69"/>
      <c r="D75" s="69"/>
      <c r="E75" s="69"/>
      <c r="F75" s="69"/>
      <c r="G75" s="69"/>
      <c r="H75" s="69"/>
      <c r="I75" s="69"/>
      <c r="J75" s="69"/>
      <c r="K75" s="69"/>
      <c r="L75" s="69"/>
      <c r="M75" s="69"/>
      <c r="N75" s="69"/>
      <c r="O75" s="69"/>
      <c r="P75" s="69"/>
      <c r="Q75" s="69"/>
      <c r="R75" s="69"/>
      <c r="S75" s="69"/>
    </row>
    <row r="76" spans="2:19" s="80" customFormat="1" x14ac:dyDescent="0.15">
      <c r="B76" s="69"/>
      <c r="C76" s="69"/>
      <c r="D76" s="69"/>
      <c r="E76" s="69"/>
      <c r="F76" s="69"/>
      <c r="G76" s="69"/>
      <c r="H76" s="69"/>
      <c r="I76" s="69"/>
      <c r="J76" s="69"/>
      <c r="K76" s="69"/>
      <c r="L76" s="69"/>
      <c r="M76" s="69"/>
      <c r="N76" s="69"/>
      <c r="O76" s="69"/>
      <c r="P76" s="69"/>
      <c r="Q76" s="69"/>
      <c r="R76" s="69"/>
      <c r="S76" s="69"/>
    </row>
    <row r="77" spans="2:19" s="80" customFormat="1" x14ac:dyDescent="0.15">
      <c r="B77" s="69"/>
      <c r="C77" s="69"/>
      <c r="D77" s="69"/>
      <c r="E77" s="69"/>
      <c r="F77" s="69"/>
      <c r="G77" s="69"/>
      <c r="H77" s="69"/>
      <c r="I77" s="69"/>
      <c r="J77" s="69"/>
      <c r="K77" s="69"/>
      <c r="L77" s="69"/>
      <c r="M77" s="69"/>
      <c r="N77" s="69"/>
      <c r="O77" s="69"/>
      <c r="P77" s="69"/>
      <c r="Q77" s="69"/>
      <c r="R77" s="69"/>
      <c r="S77" s="69"/>
    </row>
    <row r="78" spans="2:19" s="80" customFormat="1" x14ac:dyDescent="0.15">
      <c r="B78" s="69"/>
      <c r="C78" s="69"/>
      <c r="D78" s="69"/>
      <c r="E78" s="69"/>
      <c r="F78" s="69"/>
      <c r="G78" s="69"/>
      <c r="H78" s="69"/>
      <c r="I78" s="69"/>
      <c r="J78" s="69"/>
      <c r="K78" s="69"/>
      <c r="L78" s="69"/>
      <c r="M78" s="69"/>
      <c r="N78" s="69"/>
      <c r="O78" s="69"/>
      <c r="P78" s="69"/>
      <c r="Q78" s="69"/>
      <c r="R78" s="69"/>
      <c r="S78" s="69"/>
    </row>
    <row r="79" spans="2:19" s="80" customFormat="1" x14ac:dyDescent="0.15">
      <c r="B79" s="69"/>
      <c r="C79" s="69"/>
      <c r="D79" s="69"/>
      <c r="E79" s="69"/>
      <c r="F79" s="69"/>
      <c r="G79" s="69"/>
      <c r="H79" s="69"/>
      <c r="I79" s="69"/>
      <c r="J79" s="69"/>
      <c r="K79" s="69"/>
      <c r="L79" s="69"/>
      <c r="M79" s="69"/>
      <c r="N79" s="69"/>
      <c r="O79" s="69"/>
      <c r="P79" s="69"/>
      <c r="Q79" s="69"/>
      <c r="R79" s="69"/>
      <c r="S79" s="69"/>
    </row>
    <row r="80" spans="2:19" s="80" customFormat="1" x14ac:dyDescent="0.15">
      <c r="B80" s="69"/>
      <c r="C80" s="69"/>
      <c r="D80" s="69"/>
      <c r="E80" s="69"/>
      <c r="F80" s="69"/>
      <c r="G80" s="69"/>
      <c r="H80" s="69"/>
      <c r="I80" s="69"/>
      <c r="J80" s="69"/>
      <c r="K80" s="69"/>
      <c r="L80" s="69"/>
      <c r="M80" s="69"/>
      <c r="N80" s="69"/>
      <c r="O80" s="69"/>
      <c r="P80" s="69"/>
      <c r="Q80" s="69"/>
      <c r="R80" s="69"/>
      <c r="S80" s="69"/>
    </row>
    <row r="81" spans="1:19" s="80" customFormat="1" x14ac:dyDescent="0.15">
      <c r="B81" s="69"/>
      <c r="C81" s="69"/>
      <c r="D81" s="69"/>
      <c r="E81" s="69"/>
      <c r="F81" s="69"/>
      <c r="G81" s="69"/>
      <c r="H81" s="69"/>
      <c r="I81" s="69"/>
      <c r="J81" s="69"/>
      <c r="K81" s="69"/>
      <c r="L81" s="69"/>
      <c r="M81" s="69"/>
      <c r="N81" s="69"/>
      <c r="O81" s="69"/>
      <c r="P81" s="69"/>
      <c r="Q81" s="69"/>
      <c r="R81" s="69"/>
      <c r="S81" s="69"/>
    </row>
    <row r="82" spans="1:19" s="80" customFormat="1" x14ac:dyDescent="0.15">
      <c r="B82" s="69"/>
      <c r="C82" s="69"/>
      <c r="D82" s="69"/>
      <c r="E82" s="69"/>
      <c r="F82" s="69"/>
      <c r="G82" s="69"/>
      <c r="H82" s="69"/>
      <c r="I82" s="69"/>
      <c r="J82" s="69"/>
      <c r="K82" s="69"/>
      <c r="L82" s="69"/>
      <c r="M82" s="69"/>
      <c r="N82" s="69"/>
      <c r="O82" s="69"/>
      <c r="P82" s="69"/>
      <c r="Q82" s="69"/>
      <c r="R82" s="69"/>
      <c r="S82" s="69"/>
    </row>
    <row r="83" spans="1:19" s="80" customFormat="1" x14ac:dyDescent="0.15">
      <c r="B83" s="69"/>
      <c r="C83" s="69"/>
      <c r="D83" s="69"/>
      <c r="E83" s="69"/>
      <c r="F83" s="69"/>
      <c r="G83" s="69"/>
      <c r="H83" s="69"/>
      <c r="I83" s="69"/>
      <c r="J83" s="69"/>
      <c r="K83" s="69"/>
      <c r="L83" s="69"/>
      <c r="M83" s="69"/>
      <c r="N83" s="69"/>
      <c r="O83" s="69"/>
      <c r="P83" s="69"/>
      <c r="Q83" s="69"/>
      <c r="R83" s="69"/>
      <c r="S83" s="69"/>
    </row>
    <row r="84" spans="1:19" s="80" customFormat="1" x14ac:dyDescent="0.15">
      <c r="B84" s="69"/>
      <c r="C84" s="69"/>
      <c r="D84" s="69"/>
      <c r="E84" s="69"/>
      <c r="F84" s="69"/>
      <c r="G84" s="69"/>
      <c r="H84" s="69"/>
      <c r="I84" s="69"/>
      <c r="J84" s="69"/>
      <c r="K84" s="69"/>
      <c r="L84" s="69"/>
      <c r="M84" s="69"/>
      <c r="N84" s="69"/>
      <c r="O84" s="69"/>
      <c r="P84" s="69"/>
      <c r="Q84" s="69"/>
      <c r="R84" s="69"/>
      <c r="S84" s="69"/>
    </row>
    <row r="85" spans="1:19" s="80" customFormat="1" x14ac:dyDescent="0.15">
      <c r="B85" s="69"/>
      <c r="C85" s="69"/>
      <c r="D85" s="69"/>
      <c r="E85" s="69"/>
      <c r="F85" s="69"/>
      <c r="G85" s="69"/>
      <c r="H85" s="69"/>
      <c r="I85" s="69"/>
      <c r="J85" s="69"/>
      <c r="K85" s="69"/>
      <c r="L85" s="69"/>
      <c r="M85" s="69"/>
      <c r="N85" s="69"/>
      <c r="O85" s="69"/>
      <c r="P85" s="69"/>
      <c r="Q85" s="69"/>
      <c r="R85" s="69"/>
      <c r="S85" s="69"/>
    </row>
    <row r="86" spans="1:19" s="80" customFormat="1" ht="13.5" customHeight="1" x14ac:dyDescent="0.15">
      <c r="B86" s="69"/>
      <c r="C86" s="69"/>
      <c r="D86" s="69"/>
      <c r="E86" s="69"/>
      <c r="F86" s="69"/>
      <c r="G86" s="69"/>
      <c r="H86" s="69"/>
      <c r="I86" s="69"/>
      <c r="J86" s="69"/>
      <c r="K86" s="69"/>
      <c r="L86" s="69"/>
      <c r="M86" s="69"/>
      <c r="N86" s="69"/>
      <c r="O86" s="69"/>
      <c r="P86" s="69"/>
      <c r="Q86" s="69"/>
      <c r="R86" s="69"/>
      <c r="S86" s="69"/>
    </row>
    <row r="87" spans="1:19" s="80" customFormat="1" x14ac:dyDescent="0.15">
      <c r="B87" s="69"/>
      <c r="C87" s="69"/>
      <c r="D87" s="69"/>
      <c r="E87" s="69"/>
      <c r="F87" s="69"/>
      <c r="G87" s="69"/>
      <c r="H87" s="69"/>
      <c r="I87" s="69"/>
      <c r="J87" s="69"/>
      <c r="K87" s="69"/>
      <c r="L87" s="69"/>
      <c r="M87" s="69"/>
      <c r="N87" s="69"/>
      <c r="O87" s="69"/>
      <c r="P87" s="69"/>
      <c r="Q87" s="69"/>
      <c r="R87" s="69"/>
      <c r="S87" s="69"/>
    </row>
    <row r="88" spans="1:19" s="80" customFormat="1" x14ac:dyDescent="0.15">
      <c r="B88" s="69"/>
      <c r="C88" s="69"/>
      <c r="D88" s="69"/>
      <c r="E88" s="69"/>
      <c r="F88" s="69"/>
      <c r="G88" s="69"/>
      <c r="H88" s="69"/>
      <c r="I88" s="69"/>
      <c r="J88" s="69"/>
      <c r="K88" s="69"/>
      <c r="L88" s="69"/>
      <c r="M88" s="69"/>
      <c r="N88" s="69"/>
      <c r="O88" s="69"/>
      <c r="P88" s="69"/>
      <c r="Q88" s="69"/>
      <c r="R88" s="69"/>
      <c r="S88" s="69"/>
    </row>
    <row r="89" spans="1:19" s="80" customFormat="1" ht="13.5" customHeight="1" x14ac:dyDescent="0.15">
      <c r="B89" s="69"/>
      <c r="C89" s="69"/>
      <c r="D89" s="69"/>
      <c r="E89" s="69"/>
      <c r="F89" s="69"/>
      <c r="G89" s="69"/>
      <c r="H89" s="69"/>
      <c r="I89" s="69"/>
      <c r="J89" s="69"/>
      <c r="K89" s="69"/>
      <c r="L89" s="69"/>
      <c r="M89" s="69"/>
      <c r="N89" s="69"/>
      <c r="O89" s="69"/>
      <c r="P89" s="69"/>
      <c r="Q89" s="69"/>
      <c r="R89" s="69"/>
      <c r="S89" s="69"/>
    </row>
    <row r="90" spans="1:19" s="80" customFormat="1" x14ac:dyDescent="0.15">
      <c r="B90" s="69"/>
      <c r="C90" s="69"/>
      <c r="D90" s="69"/>
      <c r="E90" s="69"/>
      <c r="F90" s="69"/>
      <c r="G90" s="69"/>
      <c r="H90" s="69"/>
      <c r="I90" s="69"/>
      <c r="J90" s="69"/>
      <c r="K90" s="69"/>
      <c r="L90" s="69"/>
      <c r="M90" s="69"/>
      <c r="N90" s="69"/>
      <c r="O90" s="69"/>
      <c r="P90" s="69"/>
      <c r="Q90" s="69"/>
      <c r="R90" s="69"/>
      <c r="S90" s="69"/>
    </row>
    <row r="91" spans="1:19" s="80" customFormat="1" x14ac:dyDescent="0.15">
      <c r="B91" s="69"/>
      <c r="C91" s="69"/>
      <c r="D91" s="69"/>
      <c r="E91" s="69"/>
      <c r="F91" s="69"/>
      <c r="G91" s="69"/>
      <c r="H91" s="69"/>
      <c r="I91" s="69"/>
      <c r="J91" s="69"/>
      <c r="K91" s="69"/>
      <c r="L91" s="69"/>
      <c r="M91" s="69"/>
      <c r="N91" s="69"/>
      <c r="O91" s="69"/>
      <c r="P91" s="69"/>
      <c r="Q91" s="69"/>
      <c r="R91" s="69"/>
      <c r="S91" s="69"/>
    </row>
    <row r="92" spans="1:19" s="80" customFormat="1" x14ac:dyDescent="0.15">
      <c r="B92" s="69"/>
      <c r="C92" s="69"/>
      <c r="D92" s="69"/>
      <c r="E92" s="69"/>
      <c r="F92" s="69"/>
      <c r="G92" s="69"/>
      <c r="H92" s="69"/>
      <c r="I92" s="69"/>
      <c r="J92" s="69"/>
      <c r="K92" s="69"/>
      <c r="L92" s="69"/>
      <c r="M92" s="69"/>
      <c r="N92" s="69"/>
      <c r="O92" s="69"/>
      <c r="P92" s="69"/>
      <c r="Q92" s="69"/>
      <c r="R92" s="69"/>
      <c r="S92" s="69"/>
    </row>
    <row r="93" spans="1:19" s="80" customFormat="1" x14ac:dyDescent="0.15">
      <c r="B93" s="69"/>
      <c r="C93" s="69"/>
      <c r="D93" s="69"/>
      <c r="E93" s="69"/>
      <c r="F93" s="69"/>
      <c r="G93" s="69"/>
      <c r="H93" s="69"/>
      <c r="I93" s="69"/>
      <c r="J93" s="69"/>
      <c r="K93" s="69"/>
      <c r="L93" s="69"/>
      <c r="M93" s="69"/>
      <c r="N93" s="69"/>
      <c r="O93" s="69"/>
      <c r="P93" s="69"/>
      <c r="Q93" s="69"/>
      <c r="R93" s="69"/>
      <c r="S93" s="69"/>
    </row>
    <row r="94" spans="1:19" s="80" customFormat="1" x14ac:dyDescent="0.15">
      <c r="B94" s="69"/>
      <c r="C94" s="69"/>
      <c r="D94" s="69"/>
      <c r="E94" s="69"/>
      <c r="F94" s="69"/>
      <c r="G94" s="69"/>
      <c r="H94" s="69"/>
      <c r="I94" s="69"/>
      <c r="J94" s="69"/>
      <c r="K94" s="69"/>
      <c r="L94" s="69"/>
      <c r="M94" s="69"/>
      <c r="N94" s="69"/>
      <c r="O94" s="69"/>
      <c r="P94" s="69"/>
      <c r="Q94" s="69"/>
      <c r="R94" s="69"/>
      <c r="S94" s="69"/>
    </row>
    <row r="95" spans="1:19" x14ac:dyDescent="0.15">
      <c r="A95" s="80"/>
    </row>
    <row r="96" spans="1:19" x14ac:dyDescent="0.15">
      <c r="A96" s="80"/>
    </row>
    <row r="97" spans="1:1" x14ac:dyDescent="0.15">
      <c r="A97" s="80"/>
    </row>
    <row r="98" spans="1:1" x14ac:dyDescent="0.15">
      <c r="A98" s="80"/>
    </row>
    <row r="99" spans="1:1" x14ac:dyDescent="0.15">
      <c r="A99" s="80"/>
    </row>
  </sheetData>
  <mergeCells count="48">
    <mergeCell ref="I13:J13"/>
    <mergeCell ref="I14:J14"/>
    <mergeCell ref="K12:K37"/>
    <mergeCell ref="G11:J11"/>
    <mergeCell ref="Q37:S37"/>
    <mergeCell ref="Q27:S27"/>
    <mergeCell ref="Q28:S28"/>
    <mergeCell ref="Q29:S29"/>
    <mergeCell ref="Q30:S30"/>
    <mergeCell ref="Q31:S31"/>
    <mergeCell ref="Q33:S33"/>
    <mergeCell ref="Q34:S34"/>
    <mergeCell ref="Q36:S36"/>
    <mergeCell ref="Q20:S20"/>
    <mergeCell ref="Q21:S21"/>
    <mergeCell ref="Q26:S26"/>
    <mergeCell ref="Q16:S16"/>
    <mergeCell ref="Q22:S22"/>
    <mergeCell ref="Q23:S23"/>
    <mergeCell ref="Q24:S24"/>
    <mergeCell ref="Q25:S25"/>
    <mergeCell ref="Q17:S17"/>
    <mergeCell ref="Q18:S18"/>
    <mergeCell ref="Q19:S19"/>
    <mergeCell ref="Q15:S15"/>
    <mergeCell ref="R11:S11"/>
    <mergeCell ref="Q12:S12"/>
    <mergeCell ref="B4:C5"/>
    <mergeCell ref="B3:E3"/>
    <mergeCell ref="K3:S3"/>
    <mergeCell ref="R6:S6"/>
    <mergeCell ref="R7:S7"/>
    <mergeCell ref="R8:S8"/>
    <mergeCell ref="R9:S9"/>
    <mergeCell ref="R4:S4"/>
    <mergeCell ref="R5:S5"/>
    <mergeCell ref="Q14:S14"/>
    <mergeCell ref="G10:J10"/>
    <mergeCell ref="Q13:S13"/>
    <mergeCell ref="R10:S10"/>
    <mergeCell ref="D21:D23"/>
    <mergeCell ref="D30:E30"/>
    <mergeCell ref="D20:E20"/>
    <mergeCell ref="B6:B30"/>
    <mergeCell ref="C6:C20"/>
    <mergeCell ref="C21:C30"/>
    <mergeCell ref="D13:D14"/>
    <mergeCell ref="D15:D17"/>
  </mergeCells>
  <phoneticPr fontId="4"/>
  <pageMargins left="0.78740157480314965" right="0.78740157480314965" top="0.78740157480314965" bottom="0.78740157480314965" header="0.39370078740157483" footer="0.39370078740157483"/>
  <pageSetup paperSize="9" scale="65" orientation="landscape"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91"/>
  <sheetViews>
    <sheetView showZeros="0" view="pageBreakPreview" topLeftCell="A9" zoomScale="80" zoomScaleNormal="100" zoomScaleSheetLayoutView="80" workbookViewId="0">
      <selection activeCell="V38" sqref="Q38:V38"/>
    </sheetView>
  </sheetViews>
  <sheetFormatPr defaultRowHeight="13.5" x14ac:dyDescent="0.15"/>
  <cols>
    <col min="1" max="1" width="1.625" style="26" customWidth="1"/>
    <col min="2" max="2" width="3.625" style="26" customWidth="1"/>
    <col min="3" max="3" width="15.625" style="26" customWidth="1"/>
    <col min="4" max="7" width="8.625" style="26" customWidth="1"/>
    <col min="8" max="8" width="1.625" style="118" customWidth="1"/>
    <col min="9" max="9" width="3.625" style="26" customWidth="1"/>
    <col min="10" max="10" width="15.625" style="26" customWidth="1"/>
    <col min="11" max="14" width="8.625" style="26" customWidth="1"/>
    <col min="15" max="15" width="3.5" style="26" customWidth="1"/>
    <col min="16" max="16" width="15.625" style="92" customWidth="1"/>
    <col min="17" max="17" width="8.625" style="26" customWidth="1"/>
    <col min="18" max="18" width="8.625" style="27" customWidth="1"/>
    <col min="19" max="21" width="8.625" style="26" customWidth="1"/>
    <col min="22" max="22" width="10.625" style="27" customWidth="1"/>
    <col min="23" max="245" width="9" style="26"/>
    <col min="246" max="246" width="1.375" style="26" customWidth="1"/>
    <col min="247" max="247" width="3.5" style="26" customWidth="1"/>
    <col min="248" max="248" width="22.125" style="26" customWidth="1"/>
    <col min="249" max="249" width="9.75" style="26" customWidth="1"/>
    <col min="250" max="250" width="7.375" style="26" customWidth="1"/>
    <col min="251" max="251" width="9" style="26"/>
    <col min="252" max="252" width="9.25" style="26" customWidth="1"/>
    <col min="253" max="253" width="3.5" style="26" customWidth="1"/>
    <col min="254" max="255" width="12.625" style="26" customWidth="1"/>
    <col min="256" max="256" width="9" style="26"/>
    <col min="257" max="257" width="7.75" style="26" customWidth="1"/>
    <col min="258" max="258" width="13.125" style="26" customWidth="1"/>
    <col min="259" max="259" width="6.125" style="26" customWidth="1"/>
    <col min="260" max="260" width="9.75" style="26" customWidth="1"/>
    <col min="261" max="261" width="1.375" style="26" customWidth="1"/>
    <col min="262" max="501" width="9" style="26"/>
    <col min="502" max="502" width="1.375" style="26" customWidth="1"/>
    <col min="503" max="503" width="3.5" style="26" customWidth="1"/>
    <col min="504" max="504" width="22.125" style="26" customWidth="1"/>
    <col min="505" max="505" width="9.75" style="26" customWidth="1"/>
    <col min="506" max="506" width="7.375" style="26" customWidth="1"/>
    <col min="507" max="507" width="9" style="26"/>
    <col min="508" max="508" width="9.25" style="26" customWidth="1"/>
    <col min="509" max="509" width="3.5" style="26" customWidth="1"/>
    <col min="510" max="511" width="12.625" style="26" customWidth="1"/>
    <col min="512" max="512" width="9" style="26"/>
    <col min="513" max="513" width="7.75" style="26" customWidth="1"/>
    <col min="514" max="514" width="13.125" style="26" customWidth="1"/>
    <col min="515" max="515" width="6.125" style="26" customWidth="1"/>
    <col min="516" max="516" width="9.75" style="26" customWidth="1"/>
    <col min="517" max="517" width="1.375" style="26" customWidth="1"/>
    <col min="518" max="757" width="9" style="26"/>
    <col min="758" max="758" width="1.375" style="26" customWidth="1"/>
    <col min="759" max="759" width="3.5" style="26" customWidth="1"/>
    <col min="760" max="760" width="22.125" style="26" customWidth="1"/>
    <col min="761" max="761" width="9.75" style="26" customWidth="1"/>
    <col min="762" max="762" width="7.375" style="26" customWidth="1"/>
    <col min="763" max="763" width="9" style="26"/>
    <col min="764" max="764" width="9.25" style="26" customWidth="1"/>
    <col min="765" max="765" width="3.5" style="26" customWidth="1"/>
    <col min="766" max="767" width="12.625" style="26" customWidth="1"/>
    <col min="768" max="768" width="9" style="26"/>
    <col min="769" max="769" width="7.75" style="26" customWidth="1"/>
    <col min="770" max="770" width="13.125" style="26" customWidth="1"/>
    <col min="771" max="771" width="6.125" style="26" customWidth="1"/>
    <col min="772" max="772" width="9.75" style="26" customWidth="1"/>
    <col min="773" max="773" width="1.375" style="26" customWidth="1"/>
    <col min="774" max="1013" width="9" style="26"/>
    <col min="1014" max="1014" width="1.375" style="26" customWidth="1"/>
    <col min="1015" max="1015" width="3.5" style="26" customWidth="1"/>
    <col min="1016" max="1016" width="22.125" style="26" customWidth="1"/>
    <col min="1017" max="1017" width="9.75" style="26" customWidth="1"/>
    <col min="1018" max="1018" width="7.375" style="26" customWidth="1"/>
    <col min="1019" max="1019" width="9" style="26"/>
    <col min="1020" max="1020" width="9.25" style="26" customWidth="1"/>
    <col min="1021" max="1021" width="3.5" style="26" customWidth="1"/>
    <col min="1022" max="1023" width="12.625" style="26" customWidth="1"/>
    <col min="1024" max="1024" width="9" style="26"/>
    <col min="1025" max="1025" width="7.75" style="26" customWidth="1"/>
    <col min="1026" max="1026" width="13.125" style="26" customWidth="1"/>
    <col min="1027" max="1027" width="6.125" style="26" customWidth="1"/>
    <col min="1028" max="1028" width="9.75" style="26" customWidth="1"/>
    <col min="1029" max="1029" width="1.375" style="26" customWidth="1"/>
    <col min="1030" max="1269" width="9" style="26"/>
    <col min="1270" max="1270" width="1.375" style="26" customWidth="1"/>
    <col min="1271" max="1271" width="3.5" style="26" customWidth="1"/>
    <col min="1272" max="1272" width="22.125" style="26" customWidth="1"/>
    <col min="1273" max="1273" width="9.75" style="26" customWidth="1"/>
    <col min="1274" max="1274" width="7.375" style="26" customWidth="1"/>
    <col min="1275" max="1275" width="9" style="26"/>
    <col min="1276" max="1276" width="9.25" style="26" customWidth="1"/>
    <col min="1277" max="1277" width="3.5" style="26" customWidth="1"/>
    <col min="1278" max="1279" width="12.625" style="26" customWidth="1"/>
    <col min="1280" max="1280" width="9" style="26"/>
    <col min="1281" max="1281" width="7.75" style="26" customWidth="1"/>
    <col min="1282" max="1282" width="13.125" style="26" customWidth="1"/>
    <col min="1283" max="1283" width="6.125" style="26" customWidth="1"/>
    <col min="1284" max="1284" width="9.75" style="26" customWidth="1"/>
    <col min="1285" max="1285" width="1.375" style="26" customWidth="1"/>
    <col min="1286" max="1525" width="9" style="26"/>
    <col min="1526" max="1526" width="1.375" style="26" customWidth="1"/>
    <col min="1527" max="1527" width="3.5" style="26" customWidth="1"/>
    <col min="1528" max="1528" width="22.125" style="26" customWidth="1"/>
    <col min="1529" max="1529" width="9.75" style="26" customWidth="1"/>
    <col min="1530" max="1530" width="7.375" style="26" customWidth="1"/>
    <col min="1531" max="1531" width="9" style="26"/>
    <col min="1532" max="1532" width="9.25" style="26" customWidth="1"/>
    <col min="1533" max="1533" width="3.5" style="26" customWidth="1"/>
    <col min="1534" max="1535" width="12.625" style="26" customWidth="1"/>
    <col min="1536" max="1536" width="9" style="26"/>
    <col min="1537" max="1537" width="7.75" style="26" customWidth="1"/>
    <col min="1538" max="1538" width="13.125" style="26" customWidth="1"/>
    <col min="1539" max="1539" width="6.125" style="26" customWidth="1"/>
    <col min="1540" max="1540" width="9.75" style="26" customWidth="1"/>
    <col min="1541" max="1541" width="1.375" style="26" customWidth="1"/>
    <col min="1542" max="1781" width="9" style="26"/>
    <col min="1782" max="1782" width="1.375" style="26" customWidth="1"/>
    <col min="1783" max="1783" width="3.5" style="26" customWidth="1"/>
    <col min="1784" max="1784" width="22.125" style="26" customWidth="1"/>
    <col min="1785" max="1785" width="9.75" style="26" customWidth="1"/>
    <col min="1786" max="1786" width="7.375" style="26" customWidth="1"/>
    <col min="1787" max="1787" width="9" style="26"/>
    <col min="1788" max="1788" width="9.25" style="26" customWidth="1"/>
    <col min="1789" max="1789" width="3.5" style="26" customWidth="1"/>
    <col min="1790" max="1791" width="12.625" style="26" customWidth="1"/>
    <col min="1792" max="1792" width="9" style="26"/>
    <col min="1793" max="1793" width="7.75" style="26" customWidth="1"/>
    <col min="1794" max="1794" width="13.125" style="26" customWidth="1"/>
    <col min="1795" max="1795" width="6.125" style="26" customWidth="1"/>
    <col min="1796" max="1796" width="9.75" style="26" customWidth="1"/>
    <col min="1797" max="1797" width="1.375" style="26" customWidth="1"/>
    <col min="1798" max="2037" width="9" style="26"/>
    <col min="2038" max="2038" width="1.375" style="26" customWidth="1"/>
    <col min="2039" max="2039" width="3.5" style="26" customWidth="1"/>
    <col min="2040" max="2040" width="22.125" style="26" customWidth="1"/>
    <col min="2041" max="2041" width="9.75" style="26" customWidth="1"/>
    <col min="2042" max="2042" width="7.375" style="26" customWidth="1"/>
    <col min="2043" max="2043" width="9" style="26"/>
    <col min="2044" max="2044" width="9.25" style="26" customWidth="1"/>
    <col min="2045" max="2045" width="3.5" style="26" customWidth="1"/>
    <col min="2046" max="2047" width="12.625" style="26" customWidth="1"/>
    <col min="2048" max="2048" width="9" style="26"/>
    <col min="2049" max="2049" width="7.75" style="26" customWidth="1"/>
    <col min="2050" max="2050" width="13.125" style="26" customWidth="1"/>
    <col min="2051" max="2051" width="6.125" style="26" customWidth="1"/>
    <col min="2052" max="2052" width="9.75" style="26" customWidth="1"/>
    <col min="2053" max="2053" width="1.375" style="26" customWidth="1"/>
    <col min="2054" max="2293" width="9" style="26"/>
    <col min="2294" max="2294" width="1.375" style="26" customWidth="1"/>
    <col min="2295" max="2295" width="3.5" style="26" customWidth="1"/>
    <col min="2296" max="2296" width="22.125" style="26" customWidth="1"/>
    <col min="2297" max="2297" width="9.75" style="26" customWidth="1"/>
    <col min="2298" max="2298" width="7.375" style="26" customWidth="1"/>
    <col min="2299" max="2299" width="9" style="26"/>
    <col min="2300" max="2300" width="9.25" style="26" customWidth="1"/>
    <col min="2301" max="2301" width="3.5" style="26" customWidth="1"/>
    <col min="2302" max="2303" width="12.625" style="26" customWidth="1"/>
    <col min="2304" max="2304" width="9" style="26"/>
    <col min="2305" max="2305" width="7.75" style="26" customWidth="1"/>
    <col min="2306" max="2306" width="13.125" style="26" customWidth="1"/>
    <col min="2307" max="2307" width="6.125" style="26" customWidth="1"/>
    <col min="2308" max="2308" width="9.75" style="26" customWidth="1"/>
    <col min="2309" max="2309" width="1.375" style="26" customWidth="1"/>
    <col min="2310" max="2549" width="9" style="26"/>
    <col min="2550" max="2550" width="1.375" style="26" customWidth="1"/>
    <col min="2551" max="2551" width="3.5" style="26" customWidth="1"/>
    <col min="2552" max="2552" width="22.125" style="26" customWidth="1"/>
    <col min="2553" max="2553" width="9.75" style="26" customWidth="1"/>
    <col min="2554" max="2554" width="7.375" style="26" customWidth="1"/>
    <col min="2555" max="2555" width="9" style="26"/>
    <col min="2556" max="2556" width="9.25" style="26" customWidth="1"/>
    <col min="2557" max="2557" width="3.5" style="26" customWidth="1"/>
    <col min="2558" max="2559" width="12.625" style="26" customWidth="1"/>
    <col min="2560" max="2560" width="9" style="26"/>
    <col min="2561" max="2561" width="7.75" style="26" customWidth="1"/>
    <col min="2562" max="2562" width="13.125" style="26" customWidth="1"/>
    <col min="2563" max="2563" width="6.125" style="26" customWidth="1"/>
    <col min="2564" max="2564" width="9.75" style="26" customWidth="1"/>
    <col min="2565" max="2565" width="1.375" style="26" customWidth="1"/>
    <col min="2566" max="2805" width="9" style="26"/>
    <col min="2806" max="2806" width="1.375" style="26" customWidth="1"/>
    <col min="2807" max="2807" width="3.5" style="26" customWidth="1"/>
    <col min="2808" max="2808" width="22.125" style="26" customWidth="1"/>
    <col min="2809" max="2809" width="9.75" style="26" customWidth="1"/>
    <col min="2810" max="2810" width="7.375" style="26" customWidth="1"/>
    <col min="2811" max="2811" width="9" style="26"/>
    <col min="2812" max="2812" width="9.25" style="26" customWidth="1"/>
    <col min="2813" max="2813" width="3.5" style="26" customWidth="1"/>
    <col min="2814" max="2815" width="12.625" style="26" customWidth="1"/>
    <col min="2816" max="2816" width="9" style="26"/>
    <col min="2817" max="2817" width="7.75" style="26" customWidth="1"/>
    <col min="2818" max="2818" width="13.125" style="26" customWidth="1"/>
    <col min="2819" max="2819" width="6.125" style="26" customWidth="1"/>
    <col min="2820" max="2820" width="9.75" style="26" customWidth="1"/>
    <col min="2821" max="2821" width="1.375" style="26" customWidth="1"/>
    <col min="2822" max="3061" width="9" style="26"/>
    <col min="3062" max="3062" width="1.375" style="26" customWidth="1"/>
    <col min="3063" max="3063" width="3.5" style="26" customWidth="1"/>
    <col min="3064" max="3064" width="22.125" style="26" customWidth="1"/>
    <col min="3065" max="3065" width="9.75" style="26" customWidth="1"/>
    <col min="3066" max="3066" width="7.375" style="26" customWidth="1"/>
    <col min="3067" max="3067" width="9" style="26"/>
    <col min="3068" max="3068" width="9.25" style="26" customWidth="1"/>
    <col min="3069" max="3069" width="3.5" style="26" customWidth="1"/>
    <col min="3070" max="3071" width="12.625" style="26" customWidth="1"/>
    <col min="3072" max="3072" width="9" style="26"/>
    <col min="3073" max="3073" width="7.75" style="26" customWidth="1"/>
    <col min="3074" max="3074" width="13.125" style="26" customWidth="1"/>
    <col min="3075" max="3075" width="6.125" style="26" customWidth="1"/>
    <col min="3076" max="3076" width="9.75" style="26" customWidth="1"/>
    <col min="3077" max="3077" width="1.375" style="26" customWidth="1"/>
    <col min="3078" max="3317" width="9" style="26"/>
    <col min="3318" max="3318" width="1.375" style="26" customWidth="1"/>
    <col min="3319" max="3319" width="3.5" style="26" customWidth="1"/>
    <col min="3320" max="3320" width="22.125" style="26" customWidth="1"/>
    <col min="3321" max="3321" width="9.75" style="26" customWidth="1"/>
    <col min="3322" max="3322" width="7.375" style="26" customWidth="1"/>
    <col min="3323" max="3323" width="9" style="26"/>
    <col min="3324" max="3324" width="9.25" style="26" customWidth="1"/>
    <col min="3325" max="3325" width="3.5" style="26" customWidth="1"/>
    <col min="3326" max="3327" width="12.625" style="26" customWidth="1"/>
    <col min="3328" max="3328" width="9" style="26"/>
    <col min="3329" max="3329" width="7.75" style="26" customWidth="1"/>
    <col min="3330" max="3330" width="13.125" style="26" customWidth="1"/>
    <col min="3331" max="3331" width="6.125" style="26" customWidth="1"/>
    <col min="3332" max="3332" width="9.75" style="26" customWidth="1"/>
    <col min="3333" max="3333" width="1.375" style="26" customWidth="1"/>
    <col min="3334" max="3573" width="9" style="26"/>
    <col min="3574" max="3574" width="1.375" style="26" customWidth="1"/>
    <col min="3575" max="3575" width="3.5" style="26" customWidth="1"/>
    <col min="3576" max="3576" width="22.125" style="26" customWidth="1"/>
    <col min="3577" max="3577" width="9.75" style="26" customWidth="1"/>
    <col min="3578" max="3578" width="7.375" style="26" customWidth="1"/>
    <col min="3579" max="3579" width="9" style="26"/>
    <col min="3580" max="3580" width="9.25" style="26" customWidth="1"/>
    <col min="3581" max="3581" width="3.5" style="26" customWidth="1"/>
    <col min="3582" max="3583" width="12.625" style="26" customWidth="1"/>
    <col min="3584" max="3584" width="9" style="26"/>
    <col min="3585" max="3585" width="7.75" style="26" customWidth="1"/>
    <col min="3586" max="3586" width="13.125" style="26" customWidth="1"/>
    <col min="3587" max="3587" width="6.125" style="26" customWidth="1"/>
    <col min="3588" max="3588" width="9.75" style="26" customWidth="1"/>
    <col min="3589" max="3589" width="1.375" style="26" customWidth="1"/>
    <col min="3590" max="3829" width="9" style="26"/>
    <col min="3830" max="3830" width="1.375" style="26" customWidth="1"/>
    <col min="3831" max="3831" width="3.5" style="26" customWidth="1"/>
    <col min="3832" max="3832" width="22.125" style="26" customWidth="1"/>
    <col min="3833" max="3833" width="9.75" style="26" customWidth="1"/>
    <col min="3834" max="3834" width="7.375" style="26" customWidth="1"/>
    <col min="3835" max="3835" width="9" style="26"/>
    <col min="3836" max="3836" width="9.25" style="26" customWidth="1"/>
    <col min="3837" max="3837" width="3.5" style="26" customWidth="1"/>
    <col min="3838" max="3839" width="12.625" style="26" customWidth="1"/>
    <col min="3840" max="3840" width="9" style="26"/>
    <col min="3841" max="3841" width="7.75" style="26" customWidth="1"/>
    <col min="3842" max="3842" width="13.125" style="26" customWidth="1"/>
    <col min="3843" max="3843" width="6.125" style="26" customWidth="1"/>
    <col min="3844" max="3844" width="9.75" style="26" customWidth="1"/>
    <col min="3845" max="3845" width="1.375" style="26" customWidth="1"/>
    <col min="3846" max="4085" width="9" style="26"/>
    <col min="4086" max="4086" width="1.375" style="26" customWidth="1"/>
    <col min="4087" max="4087" width="3.5" style="26" customWidth="1"/>
    <col min="4088" max="4088" width="22.125" style="26" customWidth="1"/>
    <col min="4089" max="4089" width="9.75" style="26" customWidth="1"/>
    <col min="4090" max="4090" width="7.375" style="26" customWidth="1"/>
    <col min="4091" max="4091" width="9" style="26"/>
    <col min="4092" max="4092" width="9.25" style="26" customWidth="1"/>
    <col min="4093" max="4093" width="3.5" style="26" customWidth="1"/>
    <col min="4094" max="4095" width="12.625" style="26" customWidth="1"/>
    <col min="4096" max="4096" width="9" style="26"/>
    <col min="4097" max="4097" width="7.75" style="26" customWidth="1"/>
    <col min="4098" max="4098" width="13.125" style="26" customWidth="1"/>
    <col min="4099" max="4099" width="6.125" style="26" customWidth="1"/>
    <col min="4100" max="4100" width="9.75" style="26" customWidth="1"/>
    <col min="4101" max="4101" width="1.375" style="26" customWidth="1"/>
    <col min="4102" max="4341" width="9" style="26"/>
    <col min="4342" max="4342" width="1.375" style="26" customWidth="1"/>
    <col min="4343" max="4343" width="3.5" style="26" customWidth="1"/>
    <col min="4344" max="4344" width="22.125" style="26" customWidth="1"/>
    <col min="4345" max="4345" width="9.75" style="26" customWidth="1"/>
    <col min="4346" max="4346" width="7.375" style="26" customWidth="1"/>
    <col min="4347" max="4347" width="9" style="26"/>
    <col min="4348" max="4348" width="9.25" style="26" customWidth="1"/>
    <col min="4349" max="4349" width="3.5" style="26" customWidth="1"/>
    <col min="4350" max="4351" width="12.625" style="26" customWidth="1"/>
    <col min="4352" max="4352" width="9" style="26"/>
    <col min="4353" max="4353" width="7.75" style="26" customWidth="1"/>
    <col min="4354" max="4354" width="13.125" style="26" customWidth="1"/>
    <col min="4355" max="4355" width="6.125" style="26" customWidth="1"/>
    <col min="4356" max="4356" width="9.75" style="26" customWidth="1"/>
    <col min="4357" max="4357" width="1.375" style="26" customWidth="1"/>
    <col min="4358" max="4597" width="9" style="26"/>
    <col min="4598" max="4598" width="1.375" style="26" customWidth="1"/>
    <col min="4599" max="4599" width="3.5" style="26" customWidth="1"/>
    <col min="4600" max="4600" width="22.125" style="26" customWidth="1"/>
    <col min="4601" max="4601" width="9.75" style="26" customWidth="1"/>
    <col min="4602" max="4602" width="7.375" style="26" customWidth="1"/>
    <col min="4603" max="4603" width="9" style="26"/>
    <col min="4604" max="4604" width="9.25" style="26" customWidth="1"/>
    <col min="4605" max="4605" width="3.5" style="26" customWidth="1"/>
    <col min="4606" max="4607" width="12.625" style="26" customWidth="1"/>
    <col min="4608" max="4608" width="9" style="26"/>
    <col min="4609" max="4609" width="7.75" style="26" customWidth="1"/>
    <col min="4610" max="4610" width="13.125" style="26" customWidth="1"/>
    <col min="4611" max="4611" width="6.125" style="26" customWidth="1"/>
    <col min="4612" max="4612" width="9.75" style="26" customWidth="1"/>
    <col min="4613" max="4613" width="1.375" style="26" customWidth="1"/>
    <col min="4614" max="4853" width="9" style="26"/>
    <col min="4854" max="4854" width="1.375" style="26" customWidth="1"/>
    <col min="4855" max="4855" width="3.5" style="26" customWidth="1"/>
    <col min="4856" max="4856" width="22.125" style="26" customWidth="1"/>
    <col min="4857" max="4857" width="9.75" style="26" customWidth="1"/>
    <col min="4858" max="4858" width="7.375" style="26" customWidth="1"/>
    <col min="4859" max="4859" width="9" style="26"/>
    <col min="4860" max="4860" width="9.25" style="26" customWidth="1"/>
    <col min="4861" max="4861" width="3.5" style="26" customWidth="1"/>
    <col min="4862" max="4863" width="12.625" style="26" customWidth="1"/>
    <col min="4864" max="4864" width="9" style="26"/>
    <col min="4865" max="4865" width="7.75" style="26" customWidth="1"/>
    <col min="4866" max="4866" width="13.125" style="26" customWidth="1"/>
    <col min="4867" max="4867" width="6.125" style="26" customWidth="1"/>
    <col min="4868" max="4868" width="9.75" style="26" customWidth="1"/>
    <col min="4869" max="4869" width="1.375" style="26" customWidth="1"/>
    <col min="4870" max="5109" width="9" style="26"/>
    <col min="5110" max="5110" width="1.375" style="26" customWidth="1"/>
    <col min="5111" max="5111" width="3.5" style="26" customWidth="1"/>
    <col min="5112" max="5112" width="22.125" style="26" customWidth="1"/>
    <col min="5113" max="5113" width="9.75" style="26" customWidth="1"/>
    <col min="5114" max="5114" width="7.375" style="26" customWidth="1"/>
    <col min="5115" max="5115" width="9" style="26"/>
    <col min="5116" max="5116" width="9.25" style="26" customWidth="1"/>
    <col min="5117" max="5117" width="3.5" style="26" customWidth="1"/>
    <col min="5118" max="5119" width="12.625" style="26" customWidth="1"/>
    <col min="5120" max="5120" width="9" style="26"/>
    <col min="5121" max="5121" width="7.75" style="26" customWidth="1"/>
    <col min="5122" max="5122" width="13.125" style="26" customWidth="1"/>
    <col min="5123" max="5123" width="6.125" style="26" customWidth="1"/>
    <col min="5124" max="5124" width="9.75" style="26" customWidth="1"/>
    <col min="5125" max="5125" width="1.375" style="26" customWidth="1"/>
    <col min="5126" max="5365" width="9" style="26"/>
    <col min="5366" max="5366" width="1.375" style="26" customWidth="1"/>
    <col min="5367" max="5367" width="3.5" style="26" customWidth="1"/>
    <col min="5368" max="5368" width="22.125" style="26" customWidth="1"/>
    <col min="5369" max="5369" width="9.75" style="26" customWidth="1"/>
    <col min="5370" max="5370" width="7.375" style="26" customWidth="1"/>
    <col min="5371" max="5371" width="9" style="26"/>
    <col min="5372" max="5372" width="9.25" style="26" customWidth="1"/>
    <col min="5373" max="5373" width="3.5" style="26" customWidth="1"/>
    <col min="5374" max="5375" width="12.625" style="26" customWidth="1"/>
    <col min="5376" max="5376" width="9" style="26"/>
    <col min="5377" max="5377" width="7.75" style="26" customWidth="1"/>
    <col min="5378" max="5378" width="13.125" style="26" customWidth="1"/>
    <col min="5379" max="5379" width="6.125" style="26" customWidth="1"/>
    <col min="5380" max="5380" width="9.75" style="26" customWidth="1"/>
    <col min="5381" max="5381" width="1.375" style="26" customWidth="1"/>
    <col min="5382" max="5621" width="9" style="26"/>
    <col min="5622" max="5622" width="1.375" style="26" customWidth="1"/>
    <col min="5623" max="5623" width="3.5" style="26" customWidth="1"/>
    <col min="5624" max="5624" width="22.125" style="26" customWidth="1"/>
    <col min="5625" max="5625" width="9.75" style="26" customWidth="1"/>
    <col min="5626" max="5626" width="7.375" style="26" customWidth="1"/>
    <col min="5627" max="5627" width="9" style="26"/>
    <col min="5628" max="5628" width="9.25" style="26" customWidth="1"/>
    <col min="5629" max="5629" width="3.5" style="26" customWidth="1"/>
    <col min="5630" max="5631" width="12.625" style="26" customWidth="1"/>
    <col min="5632" max="5632" width="9" style="26"/>
    <col min="5633" max="5633" width="7.75" style="26" customWidth="1"/>
    <col min="5634" max="5634" width="13.125" style="26" customWidth="1"/>
    <col min="5635" max="5635" width="6.125" style="26" customWidth="1"/>
    <col min="5636" max="5636" width="9.75" style="26" customWidth="1"/>
    <col min="5637" max="5637" width="1.375" style="26" customWidth="1"/>
    <col min="5638" max="5877" width="9" style="26"/>
    <col min="5878" max="5878" width="1.375" style="26" customWidth="1"/>
    <col min="5879" max="5879" width="3.5" style="26" customWidth="1"/>
    <col min="5880" max="5880" width="22.125" style="26" customWidth="1"/>
    <col min="5881" max="5881" width="9.75" style="26" customWidth="1"/>
    <col min="5882" max="5882" width="7.375" style="26" customWidth="1"/>
    <col min="5883" max="5883" width="9" style="26"/>
    <col min="5884" max="5884" width="9.25" style="26" customWidth="1"/>
    <col min="5885" max="5885" width="3.5" style="26" customWidth="1"/>
    <col min="5886" max="5887" width="12.625" style="26" customWidth="1"/>
    <col min="5888" max="5888" width="9" style="26"/>
    <col min="5889" max="5889" width="7.75" style="26" customWidth="1"/>
    <col min="5890" max="5890" width="13.125" style="26" customWidth="1"/>
    <col min="5891" max="5891" width="6.125" style="26" customWidth="1"/>
    <col min="5892" max="5892" width="9.75" style="26" customWidth="1"/>
    <col min="5893" max="5893" width="1.375" style="26" customWidth="1"/>
    <col min="5894" max="6133" width="9" style="26"/>
    <col min="6134" max="6134" width="1.375" style="26" customWidth="1"/>
    <col min="6135" max="6135" width="3.5" style="26" customWidth="1"/>
    <col min="6136" max="6136" width="22.125" style="26" customWidth="1"/>
    <col min="6137" max="6137" width="9.75" style="26" customWidth="1"/>
    <col min="6138" max="6138" width="7.375" style="26" customWidth="1"/>
    <col min="6139" max="6139" width="9" style="26"/>
    <col min="6140" max="6140" width="9.25" style="26" customWidth="1"/>
    <col min="6141" max="6141" width="3.5" style="26" customWidth="1"/>
    <col min="6142" max="6143" width="12.625" style="26" customWidth="1"/>
    <col min="6144" max="6144" width="9" style="26"/>
    <col min="6145" max="6145" width="7.75" style="26" customWidth="1"/>
    <col min="6146" max="6146" width="13.125" style="26" customWidth="1"/>
    <col min="6147" max="6147" width="6.125" style="26" customWidth="1"/>
    <col min="6148" max="6148" width="9.75" style="26" customWidth="1"/>
    <col min="6149" max="6149" width="1.375" style="26" customWidth="1"/>
    <col min="6150" max="6389" width="9" style="26"/>
    <col min="6390" max="6390" width="1.375" style="26" customWidth="1"/>
    <col min="6391" max="6391" width="3.5" style="26" customWidth="1"/>
    <col min="6392" max="6392" width="22.125" style="26" customWidth="1"/>
    <col min="6393" max="6393" width="9.75" style="26" customWidth="1"/>
    <col min="6394" max="6394" width="7.375" style="26" customWidth="1"/>
    <col min="6395" max="6395" width="9" style="26"/>
    <col min="6396" max="6396" width="9.25" style="26" customWidth="1"/>
    <col min="6397" max="6397" width="3.5" style="26" customWidth="1"/>
    <col min="6398" max="6399" width="12.625" style="26" customWidth="1"/>
    <col min="6400" max="6400" width="9" style="26"/>
    <col min="6401" max="6401" width="7.75" style="26" customWidth="1"/>
    <col min="6402" max="6402" width="13.125" style="26" customWidth="1"/>
    <col min="6403" max="6403" width="6.125" style="26" customWidth="1"/>
    <col min="6404" max="6404" width="9.75" style="26" customWidth="1"/>
    <col min="6405" max="6405" width="1.375" style="26" customWidth="1"/>
    <col min="6406" max="6645" width="9" style="26"/>
    <col min="6646" max="6646" width="1.375" style="26" customWidth="1"/>
    <col min="6647" max="6647" width="3.5" style="26" customWidth="1"/>
    <col min="6648" max="6648" width="22.125" style="26" customWidth="1"/>
    <col min="6649" max="6649" width="9.75" style="26" customWidth="1"/>
    <col min="6650" max="6650" width="7.375" style="26" customWidth="1"/>
    <col min="6651" max="6651" width="9" style="26"/>
    <col min="6652" max="6652" width="9.25" style="26" customWidth="1"/>
    <col min="6653" max="6653" width="3.5" style="26" customWidth="1"/>
    <col min="6654" max="6655" width="12.625" style="26" customWidth="1"/>
    <col min="6656" max="6656" width="9" style="26"/>
    <col min="6657" max="6657" width="7.75" style="26" customWidth="1"/>
    <col min="6658" max="6658" width="13.125" style="26" customWidth="1"/>
    <col min="6659" max="6659" width="6.125" style="26" customWidth="1"/>
    <col min="6660" max="6660" width="9.75" style="26" customWidth="1"/>
    <col min="6661" max="6661" width="1.375" style="26" customWidth="1"/>
    <col min="6662" max="6901" width="9" style="26"/>
    <col min="6902" max="6902" width="1.375" style="26" customWidth="1"/>
    <col min="6903" max="6903" width="3.5" style="26" customWidth="1"/>
    <col min="6904" max="6904" width="22.125" style="26" customWidth="1"/>
    <col min="6905" max="6905" width="9.75" style="26" customWidth="1"/>
    <col min="6906" max="6906" width="7.375" style="26" customWidth="1"/>
    <col min="6907" max="6907" width="9" style="26"/>
    <col min="6908" max="6908" width="9.25" style="26" customWidth="1"/>
    <col min="6909" max="6909" width="3.5" style="26" customWidth="1"/>
    <col min="6910" max="6911" width="12.625" style="26" customWidth="1"/>
    <col min="6912" max="6912" width="9" style="26"/>
    <col min="6913" max="6913" width="7.75" style="26" customWidth="1"/>
    <col min="6914" max="6914" width="13.125" style="26" customWidth="1"/>
    <col min="6915" max="6915" width="6.125" style="26" customWidth="1"/>
    <col min="6916" max="6916" width="9.75" style="26" customWidth="1"/>
    <col min="6917" max="6917" width="1.375" style="26" customWidth="1"/>
    <col min="6918" max="7157" width="9" style="26"/>
    <col min="7158" max="7158" width="1.375" style="26" customWidth="1"/>
    <col min="7159" max="7159" width="3.5" style="26" customWidth="1"/>
    <col min="7160" max="7160" width="22.125" style="26" customWidth="1"/>
    <col min="7161" max="7161" width="9.75" style="26" customWidth="1"/>
    <col min="7162" max="7162" width="7.375" style="26" customWidth="1"/>
    <col min="7163" max="7163" width="9" style="26"/>
    <col min="7164" max="7164" width="9.25" style="26" customWidth="1"/>
    <col min="7165" max="7165" width="3.5" style="26" customWidth="1"/>
    <col min="7166" max="7167" width="12.625" style="26" customWidth="1"/>
    <col min="7168" max="7168" width="9" style="26"/>
    <col min="7169" max="7169" width="7.75" style="26" customWidth="1"/>
    <col min="7170" max="7170" width="13.125" style="26" customWidth="1"/>
    <col min="7171" max="7171" width="6.125" style="26" customWidth="1"/>
    <col min="7172" max="7172" width="9.75" style="26" customWidth="1"/>
    <col min="7173" max="7173" width="1.375" style="26" customWidth="1"/>
    <col min="7174" max="7413" width="9" style="26"/>
    <col min="7414" max="7414" width="1.375" style="26" customWidth="1"/>
    <col min="7415" max="7415" width="3.5" style="26" customWidth="1"/>
    <col min="7416" max="7416" width="22.125" style="26" customWidth="1"/>
    <col min="7417" max="7417" width="9.75" style="26" customWidth="1"/>
    <col min="7418" max="7418" width="7.375" style="26" customWidth="1"/>
    <col min="7419" max="7419" width="9" style="26"/>
    <col min="7420" max="7420" width="9.25" style="26" customWidth="1"/>
    <col min="7421" max="7421" width="3.5" style="26" customWidth="1"/>
    <col min="7422" max="7423" width="12.625" style="26" customWidth="1"/>
    <col min="7424" max="7424" width="9" style="26"/>
    <col min="7425" max="7425" width="7.75" style="26" customWidth="1"/>
    <col min="7426" max="7426" width="13.125" style="26" customWidth="1"/>
    <col min="7427" max="7427" width="6.125" style="26" customWidth="1"/>
    <col min="7428" max="7428" width="9.75" style="26" customWidth="1"/>
    <col min="7429" max="7429" width="1.375" style="26" customWidth="1"/>
    <col min="7430" max="7669" width="9" style="26"/>
    <col min="7670" max="7670" width="1.375" style="26" customWidth="1"/>
    <col min="7671" max="7671" width="3.5" style="26" customWidth="1"/>
    <col min="7672" max="7672" width="22.125" style="26" customWidth="1"/>
    <col min="7673" max="7673" width="9.75" style="26" customWidth="1"/>
    <col min="7674" max="7674" width="7.375" style="26" customWidth="1"/>
    <col min="7675" max="7675" width="9" style="26"/>
    <col min="7676" max="7676" width="9.25" style="26" customWidth="1"/>
    <col min="7677" max="7677" width="3.5" style="26" customWidth="1"/>
    <col min="7678" max="7679" width="12.625" style="26" customWidth="1"/>
    <col min="7680" max="7680" width="9" style="26"/>
    <col min="7681" max="7681" width="7.75" style="26" customWidth="1"/>
    <col min="7682" max="7682" width="13.125" style="26" customWidth="1"/>
    <col min="7683" max="7683" width="6.125" style="26" customWidth="1"/>
    <col min="7684" max="7684" width="9.75" style="26" customWidth="1"/>
    <col min="7685" max="7685" width="1.375" style="26" customWidth="1"/>
    <col min="7686" max="7925" width="9" style="26"/>
    <col min="7926" max="7926" width="1.375" style="26" customWidth="1"/>
    <col min="7927" max="7927" width="3.5" style="26" customWidth="1"/>
    <col min="7928" max="7928" width="22.125" style="26" customWidth="1"/>
    <col min="7929" max="7929" width="9.75" style="26" customWidth="1"/>
    <col min="7930" max="7930" width="7.375" style="26" customWidth="1"/>
    <col min="7931" max="7931" width="9" style="26"/>
    <col min="7932" max="7932" width="9.25" style="26" customWidth="1"/>
    <col min="7933" max="7933" width="3.5" style="26" customWidth="1"/>
    <col min="7934" max="7935" width="12.625" style="26" customWidth="1"/>
    <col min="7936" max="7936" width="9" style="26"/>
    <col min="7937" max="7937" width="7.75" style="26" customWidth="1"/>
    <col min="7938" max="7938" width="13.125" style="26" customWidth="1"/>
    <col min="7939" max="7939" width="6.125" style="26" customWidth="1"/>
    <col min="7940" max="7940" width="9.75" style="26" customWidth="1"/>
    <col min="7941" max="7941" width="1.375" style="26" customWidth="1"/>
    <col min="7942" max="8181" width="9" style="26"/>
    <col min="8182" max="8182" width="1.375" style="26" customWidth="1"/>
    <col min="8183" max="8183" width="3.5" style="26" customWidth="1"/>
    <col min="8184" max="8184" width="22.125" style="26" customWidth="1"/>
    <col min="8185" max="8185" width="9.75" style="26" customWidth="1"/>
    <col min="8186" max="8186" width="7.375" style="26" customWidth="1"/>
    <col min="8187" max="8187" width="9" style="26"/>
    <col min="8188" max="8188" width="9.25" style="26" customWidth="1"/>
    <col min="8189" max="8189" width="3.5" style="26" customWidth="1"/>
    <col min="8190" max="8191" width="12.625" style="26" customWidth="1"/>
    <col min="8192" max="8192" width="9" style="26"/>
    <col min="8193" max="8193" width="7.75" style="26" customWidth="1"/>
    <col min="8194" max="8194" width="13.125" style="26" customWidth="1"/>
    <col min="8195" max="8195" width="6.125" style="26" customWidth="1"/>
    <col min="8196" max="8196" width="9.75" style="26" customWidth="1"/>
    <col min="8197" max="8197" width="1.375" style="26" customWidth="1"/>
    <col min="8198" max="8437" width="9" style="26"/>
    <col min="8438" max="8438" width="1.375" style="26" customWidth="1"/>
    <col min="8439" max="8439" width="3.5" style="26" customWidth="1"/>
    <col min="8440" max="8440" width="22.125" style="26" customWidth="1"/>
    <col min="8441" max="8441" width="9.75" style="26" customWidth="1"/>
    <col min="8442" max="8442" width="7.375" style="26" customWidth="1"/>
    <col min="8443" max="8443" width="9" style="26"/>
    <col min="8444" max="8444" width="9.25" style="26" customWidth="1"/>
    <col min="8445" max="8445" width="3.5" style="26" customWidth="1"/>
    <col min="8446" max="8447" width="12.625" style="26" customWidth="1"/>
    <col min="8448" max="8448" width="9" style="26"/>
    <col min="8449" max="8449" width="7.75" style="26" customWidth="1"/>
    <col min="8450" max="8450" width="13.125" style="26" customWidth="1"/>
    <col min="8451" max="8451" width="6.125" style="26" customWidth="1"/>
    <col min="8452" max="8452" width="9.75" style="26" customWidth="1"/>
    <col min="8453" max="8453" width="1.375" style="26" customWidth="1"/>
    <col min="8454" max="8693" width="9" style="26"/>
    <col min="8694" max="8694" width="1.375" style="26" customWidth="1"/>
    <col min="8695" max="8695" width="3.5" style="26" customWidth="1"/>
    <col min="8696" max="8696" width="22.125" style="26" customWidth="1"/>
    <col min="8697" max="8697" width="9.75" style="26" customWidth="1"/>
    <col min="8698" max="8698" width="7.375" style="26" customWidth="1"/>
    <col min="8699" max="8699" width="9" style="26"/>
    <col min="8700" max="8700" width="9.25" style="26" customWidth="1"/>
    <col min="8701" max="8701" width="3.5" style="26" customWidth="1"/>
    <col min="8702" max="8703" width="12.625" style="26" customWidth="1"/>
    <col min="8704" max="8704" width="9" style="26"/>
    <col min="8705" max="8705" width="7.75" style="26" customWidth="1"/>
    <col min="8706" max="8706" width="13.125" style="26" customWidth="1"/>
    <col min="8707" max="8707" width="6.125" style="26" customWidth="1"/>
    <col min="8708" max="8708" width="9.75" style="26" customWidth="1"/>
    <col min="8709" max="8709" width="1.375" style="26" customWidth="1"/>
    <col min="8710" max="8949" width="9" style="26"/>
    <col min="8950" max="8950" width="1.375" style="26" customWidth="1"/>
    <col min="8951" max="8951" width="3.5" style="26" customWidth="1"/>
    <col min="8952" max="8952" width="22.125" style="26" customWidth="1"/>
    <col min="8953" max="8953" width="9.75" style="26" customWidth="1"/>
    <col min="8954" max="8954" width="7.375" style="26" customWidth="1"/>
    <col min="8955" max="8955" width="9" style="26"/>
    <col min="8956" max="8956" width="9.25" style="26" customWidth="1"/>
    <col min="8957" max="8957" width="3.5" style="26" customWidth="1"/>
    <col min="8958" max="8959" width="12.625" style="26" customWidth="1"/>
    <col min="8960" max="8960" width="9" style="26"/>
    <col min="8961" max="8961" width="7.75" style="26" customWidth="1"/>
    <col min="8962" max="8962" width="13.125" style="26" customWidth="1"/>
    <col min="8963" max="8963" width="6.125" style="26" customWidth="1"/>
    <col min="8964" max="8964" width="9.75" style="26" customWidth="1"/>
    <col min="8965" max="8965" width="1.375" style="26" customWidth="1"/>
    <col min="8966" max="9205" width="9" style="26"/>
    <col min="9206" max="9206" width="1.375" style="26" customWidth="1"/>
    <col min="9207" max="9207" width="3.5" style="26" customWidth="1"/>
    <col min="9208" max="9208" width="22.125" style="26" customWidth="1"/>
    <col min="9209" max="9209" width="9.75" style="26" customWidth="1"/>
    <col min="9210" max="9210" width="7.375" style="26" customWidth="1"/>
    <col min="9211" max="9211" width="9" style="26"/>
    <col min="9212" max="9212" width="9.25" style="26" customWidth="1"/>
    <col min="9213" max="9213" width="3.5" style="26" customWidth="1"/>
    <col min="9214" max="9215" width="12.625" style="26" customWidth="1"/>
    <col min="9216" max="9216" width="9" style="26"/>
    <col min="9217" max="9217" width="7.75" style="26" customWidth="1"/>
    <col min="9218" max="9218" width="13.125" style="26" customWidth="1"/>
    <col min="9219" max="9219" width="6.125" style="26" customWidth="1"/>
    <col min="9220" max="9220" width="9.75" style="26" customWidth="1"/>
    <col min="9221" max="9221" width="1.375" style="26" customWidth="1"/>
    <col min="9222" max="9461" width="9" style="26"/>
    <col min="9462" max="9462" width="1.375" style="26" customWidth="1"/>
    <col min="9463" max="9463" width="3.5" style="26" customWidth="1"/>
    <col min="9464" max="9464" width="22.125" style="26" customWidth="1"/>
    <col min="9465" max="9465" width="9.75" style="26" customWidth="1"/>
    <col min="9466" max="9466" width="7.375" style="26" customWidth="1"/>
    <col min="9467" max="9467" width="9" style="26"/>
    <col min="9468" max="9468" width="9.25" style="26" customWidth="1"/>
    <col min="9469" max="9469" width="3.5" style="26" customWidth="1"/>
    <col min="9470" max="9471" width="12.625" style="26" customWidth="1"/>
    <col min="9472" max="9472" width="9" style="26"/>
    <col min="9473" max="9473" width="7.75" style="26" customWidth="1"/>
    <col min="9474" max="9474" width="13.125" style="26" customWidth="1"/>
    <col min="9475" max="9475" width="6.125" style="26" customWidth="1"/>
    <col min="9476" max="9476" width="9.75" style="26" customWidth="1"/>
    <col min="9477" max="9477" width="1.375" style="26" customWidth="1"/>
    <col min="9478" max="9717" width="9" style="26"/>
    <col min="9718" max="9718" width="1.375" style="26" customWidth="1"/>
    <col min="9719" max="9719" width="3.5" style="26" customWidth="1"/>
    <col min="9720" max="9720" width="22.125" style="26" customWidth="1"/>
    <col min="9721" max="9721" width="9.75" style="26" customWidth="1"/>
    <col min="9722" max="9722" width="7.375" style="26" customWidth="1"/>
    <col min="9723" max="9723" width="9" style="26"/>
    <col min="9724" max="9724" width="9.25" style="26" customWidth="1"/>
    <col min="9725" max="9725" width="3.5" style="26" customWidth="1"/>
    <col min="9726" max="9727" width="12.625" style="26" customWidth="1"/>
    <col min="9728" max="9728" width="9" style="26"/>
    <col min="9729" max="9729" width="7.75" style="26" customWidth="1"/>
    <col min="9730" max="9730" width="13.125" style="26" customWidth="1"/>
    <col min="9731" max="9731" width="6.125" style="26" customWidth="1"/>
    <col min="9732" max="9732" width="9.75" style="26" customWidth="1"/>
    <col min="9733" max="9733" width="1.375" style="26" customWidth="1"/>
    <col min="9734" max="9973" width="9" style="26"/>
    <col min="9974" max="9974" width="1.375" style="26" customWidth="1"/>
    <col min="9975" max="9975" width="3.5" style="26" customWidth="1"/>
    <col min="9976" max="9976" width="22.125" style="26" customWidth="1"/>
    <col min="9977" max="9977" width="9.75" style="26" customWidth="1"/>
    <col min="9978" max="9978" width="7.375" style="26" customWidth="1"/>
    <col min="9979" max="9979" width="9" style="26"/>
    <col min="9980" max="9980" width="9.25" style="26" customWidth="1"/>
    <col min="9981" max="9981" width="3.5" style="26" customWidth="1"/>
    <col min="9982" max="9983" width="12.625" style="26" customWidth="1"/>
    <col min="9984" max="9984" width="9" style="26"/>
    <col min="9985" max="9985" width="7.75" style="26" customWidth="1"/>
    <col min="9986" max="9986" width="13.125" style="26" customWidth="1"/>
    <col min="9987" max="9987" width="6.125" style="26" customWidth="1"/>
    <col min="9988" max="9988" width="9.75" style="26" customWidth="1"/>
    <col min="9989" max="9989" width="1.375" style="26" customWidth="1"/>
    <col min="9990" max="10229" width="9" style="26"/>
    <col min="10230" max="10230" width="1.375" style="26" customWidth="1"/>
    <col min="10231" max="10231" width="3.5" style="26" customWidth="1"/>
    <col min="10232" max="10232" width="22.125" style="26" customWidth="1"/>
    <col min="10233" max="10233" width="9.75" style="26" customWidth="1"/>
    <col min="10234" max="10234" width="7.375" style="26" customWidth="1"/>
    <col min="10235" max="10235" width="9" style="26"/>
    <col min="10236" max="10236" width="9.25" style="26" customWidth="1"/>
    <col min="10237" max="10237" width="3.5" style="26" customWidth="1"/>
    <col min="10238" max="10239" width="12.625" style="26" customWidth="1"/>
    <col min="10240" max="10240" width="9" style="26"/>
    <col min="10241" max="10241" width="7.75" style="26" customWidth="1"/>
    <col min="10242" max="10242" width="13.125" style="26" customWidth="1"/>
    <col min="10243" max="10243" width="6.125" style="26" customWidth="1"/>
    <col min="10244" max="10244" width="9.75" style="26" customWidth="1"/>
    <col min="10245" max="10245" width="1.375" style="26" customWidth="1"/>
    <col min="10246" max="10485" width="9" style="26"/>
    <col min="10486" max="10486" width="1.375" style="26" customWidth="1"/>
    <col min="10487" max="10487" width="3.5" style="26" customWidth="1"/>
    <col min="10488" max="10488" width="22.125" style="26" customWidth="1"/>
    <col min="10489" max="10489" width="9.75" style="26" customWidth="1"/>
    <col min="10490" max="10490" width="7.375" style="26" customWidth="1"/>
    <col min="10491" max="10491" width="9" style="26"/>
    <col min="10492" max="10492" width="9.25" style="26" customWidth="1"/>
    <col min="10493" max="10493" width="3.5" style="26" customWidth="1"/>
    <col min="10494" max="10495" width="12.625" style="26" customWidth="1"/>
    <col min="10496" max="10496" width="9" style="26"/>
    <col min="10497" max="10497" width="7.75" style="26" customWidth="1"/>
    <col min="10498" max="10498" width="13.125" style="26" customWidth="1"/>
    <col min="10499" max="10499" width="6.125" style="26" customWidth="1"/>
    <col min="10500" max="10500" width="9.75" style="26" customWidth="1"/>
    <col min="10501" max="10501" width="1.375" style="26" customWidth="1"/>
    <col min="10502" max="10741" width="9" style="26"/>
    <col min="10742" max="10742" width="1.375" style="26" customWidth="1"/>
    <col min="10743" max="10743" width="3.5" style="26" customWidth="1"/>
    <col min="10744" max="10744" width="22.125" style="26" customWidth="1"/>
    <col min="10745" max="10745" width="9.75" style="26" customWidth="1"/>
    <col min="10746" max="10746" width="7.375" style="26" customWidth="1"/>
    <col min="10747" max="10747" width="9" style="26"/>
    <col min="10748" max="10748" width="9.25" style="26" customWidth="1"/>
    <col min="10749" max="10749" width="3.5" style="26" customWidth="1"/>
    <col min="10750" max="10751" width="12.625" style="26" customWidth="1"/>
    <col min="10752" max="10752" width="9" style="26"/>
    <col min="10753" max="10753" width="7.75" style="26" customWidth="1"/>
    <col min="10754" max="10754" width="13.125" style="26" customWidth="1"/>
    <col min="10755" max="10755" width="6.125" style="26" customWidth="1"/>
    <col min="10756" max="10756" width="9.75" style="26" customWidth="1"/>
    <col min="10757" max="10757" width="1.375" style="26" customWidth="1"/>
    <col min="10758" max="10997" width="9" style="26"/>
    <col min="10998" max="10998" width="1.375" style="26" customWidth="1"/>
    <col min="10999" max="10999" width="3.5" style="26" customWidth="1"/>
    <col min="11000" max="11000" width="22.125" style="26" customWidth="1"/>
    <col min="11001" max="11001" width="9.75" style="26" customWidth="1"/>
    <col min="11002" max="11002" width="7.375" style="26" customWidth="1"/>
    <col min="11003" max="11003" width="9" style="26"/>
    <col min="11004" max="11004" width="9.25" style="26" customWidth="1"/>
    <col min="11005" max="11005" width="3.5" style="26" customWidth="1"/>
    <col min="11006" max="11007" width="12.625" style="26" customWidth="1"/>
    <col min="11008" max="11008" width="9" style="26"/>
    <col min="11009" max="11009" width="7.75" style="26" customWidth="1"/>
    <col min="11010" max="11010" width="13.125" style="26" customWidth="1"/>
    <col min="11011" max="11011" width="6.125" style="26" customWidth="1"/>
    <col min="11012" max="11012" width="9.75" style="26" customWidth="1"/>
    <col min="11013" max="11013" width="1.375" style="26" customWidth="1"/>
    <col min="11014" max="11253" width="9" style="26"/>
    <col min="11254" max="11254" width="1.375" style="26" customWidth="1"/>
    <col min="11255" max="11255" width="3.5" style="26" customWidth="1"/>
    <col min="11256" max="11256" width="22.125" style="26" customWidth="1"/>
    <col min="11257" max="11257" width="9.75" style="26" customWidth="1"/>
    <col min="11258" max="11258" width="7.375" style="26" customWidth="1"/>
    <col min="11259" max="11259" width="9" style="26"/>
    <col min="11260" max="11260" width="9.25" style="26" customWidth="1"/>
    <col min="11261" max="11261" width="3.5" style="26" customWidth="1"/>
    <col min="11262" max="11263" width="12.625" style="26" customWidth="1"/>
    <col min="11264" max="11264" width="9" style="26"/>
    <col min="11265" max="11265" width="7.75" style="26" customWidth="1"/>
    <col min="11266" max="11266" width="13.125" style="26" customWidth="1"/>
    <col min="11267" max="11267" width="6.125" style="26" customWidth="1"/>
    <col min="11268" max="11268" width="9.75" style="26" customWidth="1"/>
    <col min="11269" max="11269" width="1.375" style="26" customWidth="1"/>
    <col min="11270" max="11509" width="9" style="26"/>
    <col min="11510" max="11510" width="1.375" style="26" customWidth="1"/>
    <col min="11511" max="11511" width="3.5" style="26" customWidth="1"/>
    <col min="11512" max="11512" width="22.125" style="26" customWidth="1"/>
    <col min="11513" max="11513" width="9.75" style="26" customWidth="1"/>
    <col min="11514" max="11514" width="7.375" style="26" customWidth="1"/>
    <col min="11515" max="11515" width="9" style="26"/>
    <col min="11516" max="11516" width="9.25" style="26" customWidth="1"/>
    <col min="11517" max="11517" width="3.5" style="26" customWidth="1"/>
    <col min="11518" max="11519" width="12.625" style="26" customWidth="1"/>
    <col min="11520" max="11520" width="9" style="26"/>
    <col min="11521" max="11521" width="7.75" style="26" customWidth="1"/>
    <col min="11522" max="11522" width="13.125" style="26" customWidth="1"/>
    <col min="11523" max="11523" width="6.125" style="26" customWidth="1"/>
    <col min="11524" max="11524" width="9.75" style="26" customWidth="1"/>
    <col min="11525" max="11525" width="1.375" style="26" customWidth="1"/>
    <col min="11526" max="11765" width="9" style="26"/>
    <col min="11766" max="11766" width="1.375" style="26" customWidth="1"/>
    <col min="11767" max="11767" width="3.5" style="26" customWidth="1"/>
    <col min="11768" max="11768" width="22.125" style="26" customWidth="1"/>
    <col min="11769" max="11769" width="9.75" style="26" customWidth="1"/>
    <col min="11770" max="11770" width="7.375" style="26" customWidth="1"/>
    <col min="11771" max="11771" width="9" style="26"/>
    <col min="11772" max="11772" width="9.25" style="26" customWidth="1"/>
    <col min="11773" max="11773" width="3.5" style="26" customWidth="1"/>
    <col min="11774" max="11775" width="12.625" style="26" customWidth="1"/>
    <col min="11776" max="11776" width="9" style="26"/>
    <col min="11777" max="11777" width="7.75" style="26" customWidth="1"/>
    <col min="11778" max="11778" width="13.125" style="26" customWidth="1"/>
    <col min="11779" max="11779" width="6.125" style="26" customWidth="1"/>
    <col min="11780" max="11780" width="9.75" style="26" customWidth="1"/>
    <col min="11781" max="11781" width="1.375" style="26" customWidth="1"/>
    <col min="11782" max="12021" width="9" style="26"/>
    <col min="12022" max="12022" width="1.375" style="26" customWidth="1"/>
    <col min="12023" max="12023" width="3.5" style="26" customWidth="1"/>
    <col min="12024" max="12024" width="22.125" style="26" customWidth="1"/>
    <col min="12025" max="12025" width="9.75" style="26" customWidth="1"/>
    <col min="12026" max="12026" width="7.375" style="26" customWidth="1"/>
    <col min="12027" max="12027" width="9" style="26"/>
    <col min="12028" max="12028" width="9.25" style="26" customWidth="1"/>
    <col min="12029" max="12029" width="3.5" style="26" customWidth="1"/>
    <col min="12030" max="12031" width="12.625" style="26" customWidth="1"/>
    <col min="12032" max="12032" width="9" style="26"/>
    <col min="12033" max="12033" width="7.75" style="26" customWidth="1"/>
    <col min="12034" max="12034" width="13.125" style="26" customWidth="1"/>
    <col min="12035" max="12035" width="6.125" style="26" customWidth="1"/>
    <col min="12036" max="12036" width="9.75" style="26" customWidth="1"/>
    <col min="12037" max="12037" width="1.375" style="26" customWidth="1"/>
    <col min="12038" max="12277" width="9" style="26"/>
    <col min="12278" max="12278" width="1.375" style="26" customWidth="1"/>
    <col min="12279" max="12279" width="3.5" style="26" customWidth="1"/>
    <col min="12280" max="12280" width="22.125" style="26" customWidth="1"/>
    <col min="12281" max="12281" width="9.75" style="26" customWidth="1"/>
    <col min="12282" max="12282" width="7.375" style="26" customWidth="1"/>
    <col min="12283" max="12283" width="9" style="26"/>
    <col min="12284" max="12284" width="9.25" style="26" customWidth="1"/>
    <col min="12285" max="12285" width="3.5" style="26" customWidth="1"/>
    <col min="12286" max="12287" width="12.625" style="26" customWidth="1"/>
    <col min="12288" max="12288" width="9" style="26"/>
    <col min="12289" max="12289" width="7.75" style="26" customWidth="1"/>
    <col min="12290" max="12290" width="13.125" style="26" customWidth="1"/>
    <col min="12291" max="12291" width="6.125" style="26" customWidth="1"/>
    <col min="12292" max="12292" width="9.75" style="26" customWidth="1"/>
    <col min="12293" max="12293" width="1.375" style="26" customWidth="1"/>
    <col min="12294" max="12533" width="9" style="26"/>
    <col min="12534" max="12534" width="1.375" style="26" customWidth="1"/>
    <col min="12535" max="12535" width="3.5" style="26" customWidth="1"/>
    <col min="12536" max="12536" width="22.125" style="26" customWidth="1"/>
    <col min="12537" max="12537" width="9.75" style="26" customWidth="1"/>
    <col min="12538" max="12538" width="7.375" style="26" customWidth="1"/>
    <col min="12539" max="12539" width="9" style="26"/>
    <col min="12540" max="12540" width="9.25" style="26" customWidth="1"/>
    <col min="12541" max="12541" width="3.5" style="26" customWidth="1"/>
    <col min="12542" max="12543" width="12.625" style="26" customWidth="1"/>
    <col min="12544" max="12544" width="9" style="26"/>
    <col min="12545" max="12545" width="7.75" style="26" customWidth="1"/>
    <col min="12546" max="12546" width="13.125" style="26" customWidth="1"/>
    <col min="12547" max="12547" width="6.125" style="26" customWidth="1"/>
    <col min="12548" max="12548" width="9.75" style="26" customWidth="1"/>
    <col min="12549" max="12549" width="1.375" style="26" customWidth="1"/>
    <col min="12550" max="12789" width="9" style="26"/>
    <col min="12790" max="12790" width="1.375" style="26" customWidth="1"/>
    <col min="12791" max="12791" width="3.5" style="26" customWidth="1"/>
    <col min="12792" max="12792" width="22.125" style="26" customWidth="1"/>
    <col min="12793" max="12793" width="9.75" style="26" customWidth="1"/>
    <col min="12794" max="12794" width="7.375" style="26" customWidth="1"/>
    <col min="12795" max="12795" width="9" style="26"/>
    <col min="12796" max="12796" width="9.25" style="26" customWidth="1"/>
    <col min="12797" max="12797" width="3.5" style="26" customWidth="1"/>
    <col min="12798" max="12799" width="12.625" style="26" customWidth="1"/>
    <col min="12800" max="12800" width="9" style="26"/>
    <col min="12801" max="12801" width="7.75" style="26" customWidth="1"/>
    <col min="12802" max="12802" width="13.125" style="26" customWidth="1"/>
    <col min="12803" max="12803" width="6.125" style="26" customWidth="1"/>
    <col min="12804" max="12804" width="9.75" style="26" customWidth="1"/>
    <col min="12805" max="12805" width="1.375" style="26" customWidth="1"/>
    <col min="12806" max="13045" width="9" style="26"/>
    <col min="13046" max="13046" width="1.375" style="26" customWidth="1"/>
    <col min="13047" max="13047" width="3.5" style="26" customWidth="1"/>
    <col min="13048" max="13048" width="22.125" style="26" customWidth="1"/>
    <col min="13049" max="13049" width="9.75" style="26" customWidth="1"/>
    <col min="13050" max="13050" width="7.375" style="26" customWidth="1"/>
    <col min="13051" max="13051" width="9" style="26"/>
    <col min="13052" max="13052" width="9.25" style="26" customWidth="1"/>
    <col min="13053" max="13053" width="3.5" style="26" customWidth="1"/>
    <col min="13054" max="13055" width="12.625" style="26" customWidth="1"/>
    <col min="13056" max="13056" width="9" style="26"/>
    <col min="13057" max="13057" width="7.75" style="26" customWidth="1"/>
    <col min="13058" max="13058" width="13.125" style="26" customWidth="1"/>
    <col min="13059" max="13059" width="6.125" style="26" customWidth="1"/>
    <col min="13060" max="13060" width="9.75" style="26" customWidth="1"/>
    <col min="13061" max="13061" width="1.375" style="26" customWidth="1"/>
    <col min="13062" max="13301" width="9" style="26"/>
    <col min="13302" max="13302" width="1.375" style="26" customWidth="1"/>
    <col min="13303" max="13303" width="3.5" style="26" customWidth="1"/>
    <col min="13304" max="13304" width="22.125" style="26" customWidth="1"/>
    <col min="13305" max="13305" width="9.75" style="26" customWidth="1"/>
    <col min="13306" max="13306" width="7.375" style="26" customWidth="1"/>
    <col min="13307" max="13307" width="9" style="26"/>
    <col min="13308" max="13308" width="9.25" style="26" customWidth="1"/>
    <col min="13309" max="13309" width="3.5" style="26" customWidth="1"/>
    <col min="13310" max="13311" width="12.625" style="26" customWidth="1"/>
    <col min="13312" max="13312" width="9" style="26"/>
    <col min="13313" max="13313" width="7.75" style="26" customWidth="1"/>
    <col min="13314" max="13314" width="13.125" style="26" customWidth="1"/>
    <col min="13315" max="13315" width="6.125" style="26" customWidth="1"/>
    <col min="13316" max="13316" width="9.75" style="26" customWidth="1"/>
    <col min="13317" max="13317" width="1.375" style="26" customWidth="1"/>
    <col min="13318" max="13557" width="9" style="26"/>
    <col min="13558" max="13558" width="1.375" style="26" customWidth="1"/>
    <col min="13559" max="13559" width="3.5" style="26" customWidth="1"/>
    <col min="13560" max="13560" width="22.125" style="26" customWidth="1"/>
    <col min="13561" max="13561" width="9.75" style="26" customWidth="1"/>
    <col min="13562" max="13562" width="7.375" style="26" customWidth="1"/>
    <col min="13563" max="13563" width="9" style="26"/>
    <col min="13564" max="13564" width="9.25" style="26" customWidth="1"/>
    <col min="13565" max="13565" width="3.5" style="26" customWidth="1"/>
    <col min="13566" max="13567" width="12.625" style="26" customWidth="1"/>
    <col min="13568" max="13568" width="9" style="26"/>
    <col min="13569" max="13569" width="7.75" style="26" customWidth="1"/>
    <col min="13570" max="13570" width="13.125" style="26" customWidth="1"/>
    <col min="13571" max="13571" width="6.125" style="26" customWidth="1"/>
    <col min="13572" max="13572" width="9.75" style="26" customWidth="1"/>
    <col min="13573" max="13573" width="1.375" style="26" customWidth="1"/>
    <col min="13574" max="13813" width="9" style="26"/>
    <col min="13814" max="13814" width="1.375" style="26" customWidth="1"/>
    <col min="13815" max="13815" width="3.5" style="26" customWidth="1"/>
    <col min="13816" max="13816" width="22.125" style="26" customWidth="1"/>
    <col min="13817" max="13817" width="9.75" style="26" customWidth="1"/>
    <col min="13818" max="13818" width="7.375" style="26" customWidth="1"/>
    <col min="13819" max="13819" width="9" style="26"/>
    <col min="13820" max="13820" width="9.25" style="26" customWidth="1"/>
    <col min="13821" max="13821" width="3.5" style="26" customWidth="1"/>
    <col min="13822" max="13823" width="12.625" style="26" customWidth="1"/>
    <col min="13824" max="13824" width="9" style="26"/>
    <col min="13825" max="13825" width="7.75" style="26" customWidth="1"/>
    <col min="13826" max="13826" width="13.125" style="26" customWidth="1"/>
    <col min="13827" max="13827" width="6.125" style="26" customWidth="1"/>
    <col min="13828" max="13828" width="9.75" style="26" customWidth="1"/>
    <col min="13829" max="13829" width="1.375" style="26" customWidth="1"/>
    <col min="13830" max="14069" width="9" style="26"/>
    <col min="14070" max="14070" width="1.375" style="26" customWidth="1"/>
    <col min="14071" max="14071" width="3.5" style="26" customWidth="1"/>
    <col min="14072" max="14072" width="22.125" style="26" customWidth="1"/>
    <col min="14073" max="14073" width="9.75" style="26" customWidth="1"/>
    <col min="14074" max="14074" width="7.375" style="26" customWidth="1"/>
    <col min="14075" max="14075" width="9" style="26"/>
    <col min="14076" max="14076" width="9.25" style="26" customWidth="1"/>
    <col min="14077" max="14077" width="3.5" style="26" customWidth="1"/>
    <col min="14078" max="14079" width="12.625" style="26" customWidth="1"/>
    <col min="14080" max="14080" width="9" style="26"/>
    <col min="14081" max="14081" width="7.75" style="26" customWidth="1"/>
    <col min="14082" max="14082" width="13.125" style="26" customWidth="1"/>
    <col min="14083" max="14083" width="6.125" style="26" customWidth="1"/>
    <col min="14084" max="14084" width="9.75" style="26" customWidth="1"/>
    <col min="14085" max="14085" width="1.375" style="26" customWidth="1"/>
    <col min="14086" max="14325" width="9" style="26"/>
    <col min="14326" max="14326" width="1.375" style="26" customWidth="1"/>
    <col min="14327" max="14327" width="3.5" style="26" customWidth="1"/>
    <col min="14328" max="14328" width="22.125" style="26" customWidth="1"/>
    <col min="14329" max="14329" width="9.75" style="26" customWidth="1"/>
    <col min="14330" max="14330" width="7.375" style="26" customWidth="1"/>
    <col min="14331" max="14331" width="9" style="26"/>
    <col min="14332" max="14332" width="9.25" style="26" customWidth="1"/>
    <col min="14333" max="14333" width="3.5" style="26" customWidth="1"/>
    <col min="14334" max="14335" width="12.625" style="26" customWidth="1"/>
    <col min="14336" max="14336" width="9" style="26"/>
    <col min="14337" max="14337" width="7.75" style="26" customWidth="1"/>
    <col min="14338" max="14338" width="13.125" style="26" customWidth="1"/>
    <col min="14339" max="14339" width="6.125" style="26" customWidth="1"/>
    <col min="14340" max="14340" width="9.75" style="26" customWidth="1"/>
    <col min="14341" max="14341" width="1.375" style="26" customWidth="1"/>
    <col min="14342" max="14581" width="9" style="26"/>
    <col min="14582" max="14582" width="1.375" style="26" customWidth="1"/>
    <col min="14583" max="14583" width="3.5" style="26" customWidth="1"/>
    <col min="14584" max="14584" width="22.125" style="26" customWidth="1"/>
    <col min="14585" max="14585" width="9.75" style="26" customWidth="1"/>
    <col min="14586" max="14586" width="7.375" style="26" customWidth="1"/>
    <col min="14587" max="14587" width="9" style="26"/>
    <col min="14588" max="14588" width="9.25" style="26" customWidth="1"/>
    <col min="14589" max="14589" width="3.5" style="26" customWidth="1"/>
    <col min="14590" max="14591" width="12.625" style="26" customWidth="1"/>
    <col min="14592" max="14592" width="9" style="26"/>
    <col min="14593" max="14593" width="7.75" style="26" customWidth="1"/>
    <col min="14594" max="14594" width="13.125" style="26" customWidth="1"/>
    <col min="14595" max="14595" width="6.125" style="26" customWidth="1"/>
    <col min="14596" max="14596" width="9.75" style="26" customWidth="1"/>
    <col min="14597" max="14597" width="1.375" style="26" customWidth="1"/>
    <col min="14598" max="14837" width="9" style="26"/>
    <col min="14838" max="14838" width="1.375" style="26" customWidth="1"/>
    <col min="14839" max="14839" width="3.5" style="26" customWidth="1"/>
    <col min="14840" max="14840" width="22.125" style="26" customWidth="1"/>
    <col min="14841" max="14841" width="9.75" style="26" customWidth="1"/>
    <col min="14842" max="14842" width="7.375" style="26" customWidth="1"/>
    <col min="14843" max="14843" width="9" style="26"/>
    <col min="14844" max="14844" width="9.25" style="26" customWidth="1"/>
    <col min="14845" max="14845" width="3.5" style="26" customWidth="1"/>
    <col min="14846" max="14847" width="12.625" style="26" customWidth="1"/>
    <col min="14848" max="14848" width="9" style="26"/>
    <col min="14849" max="14849" width="7.75" style="26" customWidth="1"/>
    <col min="14850" max="14850" width="13.125" style="26" customWidth="1"/>
    <col min="14851" max="14851" width="6.125" style="26" customWidth="1"/>
    <col min="14852" max="14852" width="9.75" style="26" customWidth="1"/>
    <col min="14853" max="14853" width="1.375" style="26" customWidth="1"/>
    <col min="14854" max="15093" width="9" style="26"/>
    <col min="15094" max="15094" width="1.375" style="26" customWidth="1"/>
    <col min="15095" max="15095" width="3.5" style="26" customWidth="1"/>
    <col min="15096" max="15096" width="22.125" style="26" customWidth="1"/>
    <col min="15097" max="15097" width="9.75" style="26" customWidth="1"/>
    <col min="15098" max="15098" width="7.375" style="26" customWidth="1"/>
    <col min="15099" max="15099" width="9" style="26"/>
    <col min="15100" max="15100" width="9.25" style="26" customWidth="1"/>
    <col min="15101" max="15101" width="3.5" style="26" customWidth="1"/>
    <col min="15102" max="15103" width="12.625" style="26" customWidth="1"/>
    <col min="15104" max="15104" width="9" style="26"/>
    <col min="15105" max="15105" width="7.75" style="26" customWidth="1"/>
    <col min="15106" max="15106" width="13.125" style="26" customWidth="1"/>
    <col min="15107" max="15107" width="6.125" style="26" customWidth="1"/>
    <col min="15108" max="15108" width="9.75" style="26" customWidth="1"/>
    <col min="15109" max="15109" width="1.375" style="26" customWidth="1"/>
    <col min="15110" max="15349" width="9" style="26"/>
    <col min="15350" max="15350" width="1.375" style="26" customWidth="1"/>
    <col min="15351" max="15351" width="3.5" style="26" customWidth="1"/>
    <col min="15352" max="15352" width="22.125" style="26" customWidth="1"/>
    <col min="15353" max="15353" width="9.75" style="26" customWidth="1"/>
    <col min="15354" max="15354" width="7.375" style="26" customWidth="1"/>
    <col min="15355" max="15355" width="9" style="26"/>
    <col min="15356" max="15356" width="9.25" style="26" customWidth="1"/>
    <col min="15357" max="15357" width="3.5" style="26" customWidth="1"/>
    <col min="15358" max="15359" width="12.625" style="26" customWidth="1"/>
    <col min="15360" max="15360" width="9" style="26"/>
    <col min="15361" max="15361" width="7.75" style="26" customWidth="1"/>
    <col min="15362" max="15362" width="13.125" style="26" customWidth="1"/>
    <col min="15363" max="15363" width="6.125" style="26" customWidth="1"/>
    <col min="15364" max="15364" width="9.75" style="26" customWidth="1"/>
    <col min="15365" max="15365" width="1.375" style="26" customWidth="1"/>
    <col min="15366" max="15605" width="9" style="26"/>
    <col min="15606" max="15606" width="1.375" style="26" customWidth="1"/>
    <col min="15607" max="15607" width="3.5" style="26" customWidth="1"/>
    <col min="15608" max="15608" width="22.125" style="26" customWidth="1"/>
    <col min="15609" max="15609" width="9.75" style="26" customWidth="1"/>
    <col min="15610" max="15610" width="7.375" style="26" customWidth="1"/>
    <col min="15611" max="15611" width="9" style="26"/>
    <col min="15612" max="15612" width="9.25" style="26" customWidth="1"/>
    <col min="15613" max="15613" width="3.5" style="26" customWidth="1"/>
    <col min="15614" max="15615" width="12.625" style="26" customWidth="1"/>
    <col min="15616" max="15616" width="9" style="26"/>
    <col min="15617" max="15617" width="7.75" style="26" customWidth="1"/>
    <col min="15618" max="15618" width="13.125" style="26" customWidth="1"/>
    <col min="15619" max="15619" width="6.125" style="26" customWidth="1"/>
    <col min="15620" max="15620" width="9.75" style="26" customWidth="1"/>
    <col min="15621" max="15621" width="1.375" style="26" customWidth="1"/>
    <col min="15622" max="15861" width="9" style="26"/>
    <col min="15862" max="15862" width="1.375" style="26" customWidth="1"/>
    <col min="15863" max="15863" width="3.5" style="26" customWidth="1"/>
    <col min="15864" max="15864" width="22.125" style="26" customWidth="1"/>
    <col min="15865" max="15865" width="9.75" style="26" customWidth="1"/>
    <col min="15866" max="15866" width="7.375" style="26" customWidth="1"/>
    <col min="15867" max="15867" width="9" style="26"/>
    <col min="15868" max="15868" width="9.25" style="26" customWidth="1"/>
    <col min="15869" max="15869" width="3.5" style="26" customWidth="1"/>
    <col min="15870" max="15871" width="12.625" style="26" customWidth="1"/>
    <col min="15872" max="15872" width="9" style="26"/>
    <col min="15873" max="15873" width="7.75" style="26" customWidth="1"/>
    <col min="15874" max="15874" width="13.125" style="26" customWidth="1"/>
    <col min="15875" max="15875" width="6.125" style="26" customWidth="1"/>
    <col min="15876" max="15876" width="9.75" style="26" customWidth="1"/>
    <col min="15877" max="15877" width="1.375" style="26" customWidth="1"/>
    <col min="15878" max="16117" width="9" style="26"/>
    <col min="16118" max="16118" width="1.375" style="26" customWidth="1"/>
    <col min="16119" max="16119" width="3.5" style="26" customWidth="1"/>
    <col min="16120" max="16120" width="22.125" style="26" customWidth="1"/>
    <col min="16121" max="16121" width="9.75" style="26" customWidth="1"/>
    <col min="16122" max="16122" width="7.375" style="26" customWidth="1"/>
    <col min="16123" max="16123" width="9" style="26"/>
    <col min="16124" max="16124" width="9.25" style="26" customWidth="1"/>
    <col min="16125" max="16125" width="3.5" style="26" customWidth="1"/>
    <col min="16126" max="16127" width="12.625" style="26" customWidth="1"/>
    <col min="16128" max="16128" width="9" style="26"/>
    <col min="16129" max="16129" width="7.75" style="26" customWidth="1"/>
    <col min="16130" max="16130" width="13.125" style="26" customWidth="1"/>
    <col min="16131" max="16131" width="6.125" style="26" customWidth="1"/>
    <col min="16132" max="16132" width="9.75" style="26" customWidth="1"/>
    <col min="16133" max="16133" width="1.375" style="26" customWidth="1"/>
    <col min="16134" max="16384" width="9" style="26"/>
  </cols>
  <sheetData>
    <row r="1" spans="2:22" ht="9.9499999999999993" customHeight="1" x14ac:dyDescent="0.15"/>
    <row r="2" spans="2:22" ht="24.95" customHeight="1" x14ac:dyDescent="0.15">
      <c r="B2" s="26" t="s">
        <v>802</v>
      </c>
      <c r="C2" s="28"/>
      <c r="D2" s="5"/>
      <c r="E2" s="5"/>
      <c r="F2" s="28"/>
      <c r="G2" s="70"/>
      <c r="H2" s="76"/>
      <c r="I2" s="70"/>
      <c r="J2" s="70"/>
      <c r="K2" s="70"/>
      <c r="L2" s="70"/>
      <c r="M2" s="70"/>
      <c r="N2" s="70"/>
      <c r="O2" s="5"/>
    </row>
    <row r="3" spans="2:22" ht="15" customHeight="1" thickBot="1" x14ac:dyDescent="0.2">
      <c r="B3" s="26" t="s">
        <v>132</v>
      </c>
      <c r="I3" s="5" t="s">
        <v>133</v>
      </c>
      <c r="P3" s="118" t="s">
        <v>155</v>
      </c>
    </row>
    <row r="4" spans="2:22" ht="15" customHeight="1" x14ac:dyDescent="0.15">
      <c r="B4" s="548" t="s">
        <v>57</v>
      </c>
      <c r="C4" s="549" t="s">
        <v>109</v>
      </c>
      <c r="D4" s="549" t="s">
        <v>88</v>
      </c>
      <c r="E4" s="549" t="s">
        <v>89</v>
      </c>
      <c r="F4" s="549" t="s">
        <v>21</v>
      </c>
      <c r="G4" s="550" t="s">
        <v>90</v>
      </c>
      <c r="H4" s="108"/>
      <c r="I4" s="1236" t="s">
        <v>57</v>
      </c>
      <c r="J4" s="1237" t="s">
        <v>112</v>
      </c>
      <c r="K4" s="551" t="s">
        <v>786</v>
      </c>
      <c r="L4" s="552" t="s">
        <v>91</v>
      </c>
      <c r="M4" s="1237" t="s">
        <v>21</v>
      </c>
      <c r="N4" s="1238" t="s">
        <v>90</v>
      </c>
      <c r="O4" s="122"/>
      <c r="P4" s="553" t="s">
        <v>115</v>
      </c>
      <c r="Q4" s="554" t="s">
        <v>116</v>
      </c>
      <c r="R4" s="554" t="s">
        <v>117</v>
      </c>
      <c r="S4" s="554" t="s">
        <v>743</v>
      </c>
      <c r="T4" s="1239" t="s">
        <v>118</v>
      </c>
      <c r="U4" s="1231"/>
      <c r="V4" s="556" t="s">
        <v>119</v>
      </c>
    </row>
    <row r="5" spans="2:22" ht="15" customHeight="1" x14ac:dyDescent="0.15">
      <c r="B5" s="1104" t="s">
        <v>104</v>
      </c>
      <c r="C5" s="214" t="s">
        <v>426</v>
      </c>
      <c r="D5" s="214">
        <v>2</v>
      </c>
      <c r="E5" s="373" t="s">
        <v>744</v>
      </c>
      <c r="F5" s="214">
        <v>12000</v>
      </c>
      <c r="G5" s="97">
        <f t="shared" ref="G5:G6" si="0">D5*F5</f>
        <v>24000</v>
      </c>
      <c r="H5" s="109"/>
      <c r="I5" s="1174"/>
      <c r="J5" s="1176"/>
      <c r="K5" s="113" t="s">
        <v>93</v>
      </c>
      <c r="L5" s="238" t="s">
        <v>218</v>
      </c>
      <c r="M5" s="1176"/>
      <c r="N5" s="1178"/>
      <c r="O5" s="122"/>
      <c r="P5" s="166" t="s">
        <v>762</v>
      </c>
      <c r="Q5" s="95">
        <v>5</v>
      </c>
      <c r="R5" s="471" t="s">
        <v>96</v>
      </c>
      <c r="S5" s="95">
        <v>20000</v>
      </c>
      <c r="T5" s="1171">
        <v>5</v>
      </c>
      <c r="U5" s="1172"/>
      <c r="V5" s="120">
        <f t="shared" ref="V5:V7" si="1">Q5*S5/T5</f>
        <v>20000</v>
      </c>
    </row>
    <row r="6" spans="2:22" ht="15" customHeight="1" x14ac:dyDescent="0.15">
      <c r="B6" s="1102"/>
      <c r="C6" s="214"/>
      <c r="D6" s="214"/>
      <c r="E6" s="373" t="s">
        <v>92</v>
      </c>
      <c r="F6" s="214"/>
      <c r="G6" s="98">
        <f t="shared" si="0"/>
        <v>0</v>
      </c>
      <c r="H6" s="109"/>
      <c r="I6" s="527" t="s">
        <v>111</v>
      </c>
      <c r="J6" s="214"/>
      <c r="K6" s="316"/>
      <c r="L6" s="316"/>
      <c r="M6" s="316"/>
      <c r="N6" s="98">
        <f>K6*L6*M6</f>
        <v>0</v>
      </c>
      <c r="O6" s="122"/>
      <c r="P6" s="166" t="s">
        <v>746</v>
      </c>
      <c r="Q6" s="95">
        <v>700</v>
      </c>
      <c r="R6" s="471" t="s">
        <v>192</v>
      </c>
      <c r="S6" s="95">
        <v>30</v>
      </c>
      <c r="T6" s="1171">
        <v>5</v>
      </c>
      <c r="U6" s="1172"/>
      <c r="V6" s="120">
        <f t="shared" si="1"/>
        <v>4200</v>
      </c>
    </row>
    <row r="7" spans="2:22" ht="15" customHeight="1" thickBot="1" x14ac:dyDescent="0.2">
      <c r="B7" s="1170"/>
      <c r="C7" s="99" t="s">
        <v>94</v>
      </c>
      <c r="D7" s="99"/>
      <c r="E7" s="99"/>
      <c r="F7" s="99"/>
      <c r="G7" s="100">
        <f>SUM(G5:G6)</f>
        <v>24000</v>
      </c>
      <c r="H7" s="109"/>
      <c r="I7" s="479"/>
      <c r="J7" s="214"/>
      <c r="K7" s="316"/>
      <c r="L7" s="316"/>
      <c r="M7" s="316"/>
      <c r="N7" s="98">
        <f t="shared" ref="N7" si="2">K7*L7*M7</f>
        <v>0</v>
      </c>
      <c r="O7" s="122"/>
      <c r="P7" s="166" t="s">
        <v>803</v>
      </c>
      <c r="Q7" s="95">
        <v>1</v>
      </c>
      <c r="R7" s="471" t="s">
        <v>748</v>
      </c>
      <c r="S7" s="95">
        <v>160000</v>
      </c>
      <c r="T7" s="1171">
        <v>10</v>
      </c>
      <c r="U7" s="1172"/>
      <c r="V7" s="120">
        <f t="shared" si="1"/>
        <v>16000</v>
      </c>
    </row>
    <row r="8" spans="2:22" ht="15" customHeight="1" thickTop="1" thickBot="1" x14ac:dyDescent="0.2">
      <c r="B8" s="1183" t="s">
        <v>102</v>
      </c>
      <c r="C8" s="214" t="s">
        <v>422</v>
      </c>
      <c r="D8" s="214">
        <v>5</v>
      </c>
      <c r="E8" s="373" t="s">
        <v>92</v>
      </c>
      <c r="F8" s="214">
        <v>460</v>
      </c>
      <c r="G8" s="98">
        <f>D8*F8</f>
        <v>2300</v>
      </c>
      <c r="H8" s="109"/>
      <c r="I8" s="481"/>
      <c r="J8" s="167" t="s">
        <v>749</v>
      </c>
      <c r="K8" s="114">
        <f>SUM(K6:K7)</f>
        <v>0</v>
      </c>
      <c r="L8" s="114">
        <f>SUM(L6:L7)</f>
        <v>0</v>
      </c>
      <c r="M8" s="114"/>
      <c r="N8" s="112">
        <f>SUM(N6:N7)</f>
        <v>0</v>
      </c>
      <c r="O8" s="122"/>
      <c r="P8" s="166"/>
      <c r="Q8" s="95"/>
      <c r="R8" s="471"/>
      <c r="S8" s="95"/>
      <c r="T8" s="1171"/>
      <c r="U8" s="1172"/>
      <c r="V8" s="120"/>
    </row>
    <row r="9" spans="2:22" ht="15" customHeight="1" thickTop="1" x14ac:dyDescent="0.15">
      <c r="B9" s="1102"/>
      <c r="C9" s="214"/>
      <c r="D9" s="214"/>
      <c r="E9" s="373" t="s">
        <v>92</v>
      </c>
      <c r="F9" s="214"/>
      <c r="G9" s="98">
        <f>D9*F9</f>
        <v>0</v>
      </c>
      <c r="H9" s="109"/>
      <c r="I9" s="480" t="s">
        <v>750</v>
      </c>
      <c r="J9" s="214" t="s">
        <v>260</v>
      </c>
      <c r="K9" s="316">
        <v>2.5</v>
      </c>
      <c r="L9" s="316">
        <v>1</v>
      </c>
      <c r="M9" s="316">
        <v>158.4</v>
      </c>
      <c r="N9" s="98">
        <f>K9*L9*M9</f>
        <v>396</v>
      </c>
      <c r="O9" s="122"/>
      <c r="P9" s="166"/>
      <c r="Q9" s="95"/>
      <c r="R9" s="471"/>
      <c r="S9" s="95"/>
      <c r="T9" s="1171"/>
      <c r="U9" s="1172"/>
      <c r="V9" s="120"/>
    </row>
    <row r="10" spans="2:22" ht="15" customHeight="1" x14ac:dyDescent="0.15">
      <c r="B10" s="1102"/>
      <c r="C10" s="214"/>
      <c r="D10" s="214"/>
      <c r="E10" s="373" t="s">
        <v>92</v>
      </c>
      <c r="F10" s="214"/>
      <c r="G10" s="98">
        <f>D10*F10</f>
        <v>0</v>
      </c>
      <c r="H10" s="109"/>
      <c r="I10" s="479"/>
      <c r="J10" s="214" t="s">
        <v>261</v>
      </c>
      <c r="K10" s="316">
        <v>1</v>
      </c>
      <c r="L10" s="316">
        <v>1</v>
      </c>
      <c r="M10" s="316">
        <v>158.4</v>
      </c>
      <c r="N10" s="98">
        <f t="shared" ref="N10:N14" si="3">K10*L10*M10</f>
        <v>158.4</v>
      </c>
      <c r="O10" s="122"/>
      <c r="P10" s="166"/>
      <c r="Q10" s="95"/>
      <c r="R10" s="471"/>
      <c r="S10" s="95"/>
      <c r="T10" s="1171"/>
      <c r="U10" s="1172"/>
      <c r="V10" s="120"/>
    </row>
    <row r="11" spans="2:22" ht="15" customHeight="1" thickBot="1" x14ac:dyDescent="0.2">
      <c r="B11" s="1170"/>
      <c r="C11" s="101" t="s">
        <v>95</v>
      </c>
      <c r="D11" s="102"/>
      <c r="E11" s="102"/>
      <c r="F11" s="102"/>
      <c r="G11" s="103">
        <f>SUM(G8:G10)</f>
        <v>2300</v>
      </c>
      <c r="H11" s="109"/>
      <c r="I11" s="479"/>
      <c r="J11" s="214" t="s">
        <v>601</v>
      </c>
      <c r="K11" s="316">
        <v>19</v>
      </c>
      <c r="L11" s="316">
        <v>1</v>
      </c>
      <c r="M11" s="316">
        <v>158.4</v>
      </c>
      <c r="N11" s="98">
        <f t="shared" si="3"/>
        <v>3009.6</v>
      </c>
      <c r="O11" s="122"/>
      <c r="P11" s="374" t="s">
        <v>26</v>
      </c>
      <c r="Q11" s="174"/>
      <c r="R11" s="174"/>
      <c r="S11" s="174"/>
      <c r="T11" s="1184"/>
      <c r="U11" s="1185"/>
      <c r="V11" s="375">
        <f>SUM(V5:V10)</f>
        <v>40200</v>
      </c>
    </row>
    <row r="12" spans="2:22" ht="15" customHeight="1" thickTop="1" x14ac:dyDescent="0.15">
      <c r="B12" s="1183" t="s">
        <v>103</v>
      </c>
      <c r="C12" s="214" t="s">
        <v>427</v>
      </c>
      <c r="D12" s="214">
        <v>13</v>
      </c>
      <c r="E12" s="373" t="s">
        <v>92</v>
      </c>
      <c r="F12" s="214">
        <v>2580</v>
      </c>
      <c r="G12" s="98">
        <f>D12*F12</f>
        <v>33540</v>
      </c>
      <c r="H12" s="109"/>
      <c r="I12" s="479"/>
      <c r="J12" s="214" t="s">
        <v>603</v>
      </c>
      <c r="K12" s="316">
        <v>1.8</v>
      </c>
      <c r="L12" s="316">
        <v>1</v>
      </c>
      <c r="M12" s="316">
        <v>158.4</v>
      </c>
      <c r="N12" s="98">
        <f t="shared" si="3"/>
        <v>285.12</v>
      </c>
      <c r="O12" s="122"/>
    </row>
    <row r="13" spans="2:22" ht="15" customHeight="1" thickBot="1" x14ac:dyDescent="0.2">
      <c r="B13" s="1102"/>
      <c r="C13" s="214"/>
      <c r="D13" s="214"/>
      <c r="E13" s="373" t="s">
        <v>92</v>
      </c>
      <c r="F13" s="214"/>
      <c r="G13" s="98">
        <f>D13*F13</f>
        <v>0</v>
      </c>
      <c r="H13" s="109"/>
      <c r="I13" s="479"/>
      <c r="J13" s="214" t="s">
        <v>605</v>
      </c>
      <c r="K13" s="316">
        <v>2</v>
      </c>
      <c r="L13" s="316">
        <v>1</v>
      </c>
      <c r="M13" s="316">
        <v>158.4</v>
      </c>
      <c r="N13" s="98">
        <f t="shared" si="3"/>
        <v>316.8</v>
      </c>
      <c r="O13" s="122"/>
      <c r="P13" s="118" t="s">
        <v>156</v>
      </c>
    </row>
    <row r="14" spans="2:22" ht="15" customHeight="1" x14ac:dyDescent="0.15">
      <c r="B14" s="1102"/>
      <c r="C14" s="214"/>
      <c r="D14" s="214"/>
      <c r="E14" s="373"/>
      <c r="F14" s="214"/>
      <c r="G14" s="98">
        <f>D14*F14</f>
        <v>0</v>
      </c>
      <c r="H14" s="109"/>
      <c r="I14" s="479"/>
      <c r="J14" s="214"/>
      <c r="K14" s="316"/>
      <c r="L14" s="316"/>
      <c r="M14" s="316"/>
      <c r="N14" s="98">
        <f t="shared" si="3"/>
        <v>0</v>
      </c>
      <c r="O14" s="122"/>
      <c r="P14" s="748" t="s">
        <v>120</v>
      </c>
      <c r="Q14" s="677" t="s">
        <v>116</v>
      </c>
      <c r="R14" s="677" t="s">
        <v>117</v>
      </c>
      <c r="S14" s="677" t="s">
        <v>591</v>
      </c>
      <c r="T14" s="677" t="s">
        <v>118</v>
      </c>
      <c r="U14" s="688" t="s">
        <v>191</v>
      </c>
      <c r="V14" s="679" t="s">
        <v>119</v>
      </c>
    </row>
    <row r="15" spans="2:22" ht="15" customHeight="1" thickBot="1" x14ac:dyDescent="0.2">
      <c r="B15" s="1102"/>
      <c r="C15" s="214"/>
      <c r="D15" s="214"/>
      <c r="E15" s="214"/>
      <c r="F15" s="214"/>
      <c r="G15" s="98">
        <f t="shared" ref="G15" si="4">D15*F15</f>
        <v>0</v>
      </c>
      <c r="H15" s="109"/>
      <c r="I15" s="481"/>
      <c r="J15" s="167" t="s">
        <v>751</v>
      </c>
      <c r="K15" s="114">
        <f>SUM(K9:K14)</f>
        <v>26.3</v>
      </c>
      <c r="L15" s="114">
        <f>SUM(L9:L14)</f>
        <v>5</v>
      </c>
      <c r="M15" s="114"/>
      <c r="N15" s="112">
        <f>SUM(N9:N14)</f>
        <v>4165.92</v>
      </c>
      <c r="O15" s="122"/>
      <c r="P15" s="689" t="s">
        <v>264</v>
      </c>
      <c r="Q15" s="614">
        <v>80</v>
      </c>
      <c r="R15" s="751" t="s">
        <v>607</v>
      </c>
      <c r="S15" s="614">
        <v>800</v>
      </c>
      <c r="T15" s="614">
        <v>10</v>
      </c>
      <c r="U15" s="625">
        <v>250</v>
      </c>
      <c r="V15" s="749">
        <f>Q15*S15/T15*(10/U15)</f>
        <v>256</v>
      </c>
    </row>
    <row r="16" spans="2:22" ht="15" customHeight="1" thickTop="1" thickBot="1" x14ac:dyDescent="0.2">
      <c r="B16" s="1170"/>
      <c r="C16" s="101" t="s">
        <v>95</v>
      </c>
      <c r="D16" s="102"/>
      <c r="E16" s="102"/>
      <c r="F16" s="102"/>
      <c r="G16" s="103">
        <f>SUM(G12:G15)</f>
        <v>33540</v>
      </c>
      <c r="H16" s="109"/>
      <c r="I16" s="480" t="s">
        <v>113</v>
      </c>
      <c r="J16" s="214" t="s">
        <v>262</v>
      </c>
      <c r="K16" s="316">
        <v>1</v>
      </c>
      <c r="L16" s="316">
        <v>0.5</v>
      </c>
      <c r="M16" s="316">
        <v>168.4</v>
      </c>
      <c r="N16" s="98">
        <f>K16*L16*M16</f>
        <v>84.2</v>
      </c>
      <c r="O16" s="122"/>
      <c r="P16" s="689" t="s">
        <v>265</v>
      </c>
      <c r="Q16" s="614">
        <v>2</v>
      </c>
      <c r="R16" s="751" t="s">
        <v>607</v>
      </c>
      <c r="S16" s="614">
        <v>9000</v>
      </c>
      <c r="T16" s="614">
        <v>10</v>
      </c>
      <c r="U16" s="625">
        <v>250</v>
      </c>
      <c r="V16" s="749">
        <f t="shared" ref="V16:V27" si="5">Q16*S16/T16*(10/U16)</f>
        <v>72</v>
      </c>
    </row>
    <row r="17" spans="2:22" ht="15" customHeight="1" thickTop="1" x14ac:dyDescent="0.15">
      <c r="B17" s="1183" t="s">
        <v>105</v>
      </c>
      <c r="C17" s="528" t="s">
        <v>686</v>
      </c>
      <c r="D17" s="528">
        <v>3.33</v>
      </c>
      <c r="E17" s="528" t="s">
        <v>687</v>
      </c>
      <c r="F17" s="214">
        <v>100</v>
      </c>
      <c r="G17" s="98">
        <f t="shared" ref="G17" si="6">D17*F17</f>
        <v>333</v>
      </c>
      <c r="H17" s="109"/>
      <c r="I17" s="479"/>
      <c r="J17" s="214" t="s">
        <v>609</v>
      </c>
      <c r="K17" s="316">
        <v>3.1</v>
      </c>
      <c r="L17" s="316">
        <v>1</v>
      </c>
      <c r="M17" s="316">
        <v>168.4</v>
      </c>
      <c r="N17" s="98">
        <f t="shared" ref="N17:N19" si="7">K17*L17*M17</f>
        <v>522.04000000000008</v>
      </c>
      <c r="O17" s="122"/>
      <c r="P17" s="613" t="s">
        <v>268</v>
      </c>
      <c r="Q17" s="614">
        <v>1</v>
      </c>
      <c r="R17" s="628" t="s">
        <v>65</v>
      </c>
      <c r="S17" s="614">
        <v>30000</v>
      </c>
      <c r="T17" s="614">
        <v>7</v>
      </c>
      <c r="U17" s="625">
        <v>250</v>
      </c>
      <c r="V17" s="749">
        <f t="shared" si="5"/>
        <v>171.42857142857142</v>
      </c>
    </row>
    <row r="18" spans="2:22" ht="15" customHeight="1" x14ac:dyDescent="0.15">
      <c r="B18" s="1102"/>
      <c r="C18" s="528" t="s">
        <v>688</v>
      </c>
      <c r="D18" s="528">
        <v>6</v>
      </c>
      <c r="E18" s="529" t="s">
        <v>752</v>
      </c>
      <c r="F18" s="214">
        <v>138</v>
      </c>
      <c r="G18" s="98">
        <f>D18*F18</f>
        <v>828</v>
      </c>
      <c r="H18" s="109"/>
      <c r="I18" s="479"/>
      <c r="J18" s="214" t="s">
        <v>263</v>
      </c>
      <c r="K18" s="316">
        <v>2.5</v>
      </c>
      <c r="L18" s="316">
        <v>0.5</v>
      </c>
      <c r="M18" s="316">
        <v>168.4</v>
      </c>
      <c r="N18" s="98">
        <f t="shared" si="7"/>
        <v>210.5</v>
      </c>
      <c r="O18" s="122"/>
      <c r="P18" s="613" t="s">
        <v>266</v>
      </c>
      <c r="Q18" s="614">
        <v>2</v>
      </c>
      <c r="R18" s="628" t="s">
        <v>192</v>
      </c>
      <c r="S18" s="614">
        <v>3000</v>
      </c>
      <c r="T18" s="614">
        <v>3</v>
      </c>
      <c r="U18" s="625">
        <v>250</v>
      </c>
      <c r="V18" s="749">
        <f t="shared" si="5"/>
        <v>80</v>
      </c>
    </row>
    <row r="19" spans="2:22" ht="15" customHeight="1" x14ac:dyDescent="0.15">
      <c r="B19" s="1102"/>
      <c r="C19" s="528" t="s">
        <v>690</v>
      </c>
      <c r="D19" s="528">
        <v>1950</v>
      </c>
      <c r="E19" s="528" t="s">
        <v>691</v>
      </c>
      <c r="F19" s="214">
        <v>1.38</v>
      </c>
      <c r="G19" s="98">
        <f t="shared" ref="G19" si="8">D19*F19</f>
        <v>2691</v>
      </c>
      <c r="H19" s="109"/>
      <c r="I19" s="479"/>
      <c r="J19" s="214" t="s">
        <v>610</v>
      </c>
      <c r="K19" s="316">
        <v>4.2</v>
      </c>
      <c r="L19" s="316">
        <v>1</v>
      </c>
      <c r="M19" s="316">
        <v>168.4</v>
      </c>
      <c r="N19" s="98">
        <f t="shared" si="7"/>
        <v>707.28000000000009</v>
      </c>
      <c r="O19" s="122"/>
      <c r="P19" s="613" t="s">
        <v>267</v>
      </c>
      <c r="Q19" s="614">
        <v>2</v>
      </c>
      <c r="R19" s="751" t="s">
        <v>65</v>
      </c>
      <c r="S19" s="614">
        <v>2000</v>
      </c>
      <c r="T19" s="614">
        <v>3</v>
      </c>
      <c r="U19" s="625">
        <v>250</v>
      </c>
      <c r="V19" s="749">
        <f t="shared" si="5"/>
        <v>53.333333333333329</v>
      </c>
    </row>
    <row r="20" spans="2:22" ht="15" customHeight="1" thickBot="1" x14ac:dyDescent="0.2">
      <c r="B20" s="1170"/>
      <c r="C20" s="101" t="s">
        <v>95</v>
      </c>
      <c r="D20" s="102"/>
      <c r="E20" s="102"/>
      <c r="F20" s="102"/>
      <c r="G20" s="103">
        <f>SUM(G17:G19)</f>
        <v>3852</v>
      </c>
      <c r="H20" s="109"/>
      <c r="I20" s="481"/>
      <c r="J20" s="167" t="s">
        <v>753</v>
      </c>
      <c r="K20" s="114">
        <f>SUM(K16:K19)</f>
        <v>10.8</v>
      </c>
      <c r="L20" s="115">
        <f>SUM(L16:L19)</f>
        <v>3</v>
      </c>
      <c r="M20" s="116"/>
      <c r="N20" s="112">
        <f>SUM(N16:N19)</f>
        <v>1524.0200000000002</v>
      </c>
      <c r="O20" s="122"/>
      <c r="P20" s="613" t="s">
        <v>269</v>
      </c>
      <c r="Q20" s="614">
        <v>2</v>
      </c>
      <c r="R20" s="628" t="s">
        <v>192</v>
      </c>
      <c r="S20" s="614">
        <v>1000</v>
      </c>
      <c r="T20" s="614">
        <v>3</v>
      </c>
      <c r="U20" s="625">
        <v>250</v>
      </c>
      <c r="V20" s="749">
        <f t="shared" si="5"/>
        <v>26.666666666666664</v>
      </c>
    </row>
    <row r="21" spans="2:22" ht="15" customHeight="1" thickTop="1" x14ac:dyDescent="0.15">
      <c r="B21" s="1183" t="s">
        <v>106</v>
      </c>
      <c r="C21" s="214" t="s">
        <v>754</v>
      </c>
      <c r="D21" s="214"/>
      <c r="E21" s="373" t="s">
        <v>97</v>
      </c>
      <c r="F21" s="214"/>
      <c r="G21" s="98">
        <f>D21*F21</f>
        <v>0</v>
      </c>
      <c r="H21" s="109"/>
      <c r="I21" s="1183" t="s">
        <v>114</v>
      </c>
      <c r="J21" s="214"/>
      <c r="K21" s="316"/>
      <c r="L21" s="316"/>
      <c r="M21" s="316"/>
      <c r="N21" s="98">
        <f>K21*L21*M21</f>
        <v>0</v>
      </c>
      <c r="O21" s="122"/>
      <c r="P21" s="613" t="s">
        <v>287</v>
      </c>
      <c r="Q21" s="614">
        <v>2</v>
      </c>
      <c r="R21" s="751" t="s">
        <v>192</v>
      </c>
      <c r="S21" s="614">
        <v>1250</v>
      </c>
      <c r="T21" s="614">
        <v>10</v>
      </c>
      <c r="U21" s="625">
        <v>250</v>
      </c>
      <c r="V21" s="749">
        <f t="shared" si="5"/>
        <v>10</v>
      </c>
    </row>
    <row r="22" spans="2:22" ht="15" customHeight="1" x14ac:dyDescent="0.15">
      <c r="B22" s="1102"/>
      <c r="C22" s="214"/>
      <c r="D22" s="214"/>
      <c r="E22" s="373" t="s">
        <v>97</v>
      </c>
      <c r="F22" s="214"/>
      <c r="G22" s="98">
        <f>D22*F22</f>
        <v>0</v>
      </c>
      <c r="H22" s="109"/>
      <c r="I22" s="1102"/>
      <c r="J22" s="214"/>
      <c r="K22" s="316"/>
      <c r="L22" s="316"/>
      <c r="M22" s="316"/>
      <c r="N22" s="98">
        <f t="shared" ref="N22:N23" si="9">K22*L22*M22</f>
        <v>0</v>
      </c>
      <c r="O22" s="122"/>
      <c r="P22" s="613" t="s">
        <v>288</v>
      </c>
      <c r="Q22" s="614">
        <v>4</v>
      </c>
      <c r="R22" s="751" t="s">
        <v>96</v>
      </c>
      <c r="S22" s="614">
        <v>7200</v>
      </c>
      <c r="T22" s="614">
        <v>10</v>
      </c>
      <c r="U22" s="625">
        <v>250</v>
      </c>
      <c r="V22" s="749">
        <f t="shared" si="5"/>
        <v>115.2</v>
      </c>
    </row>
    <row r="23" spans="2:22" ht="15" customHeight="1" x14ac:dyDescent="0.15">
      <c r="B23" s="1102"/>
      <c r="C23" s="214"/>
      <c r="D23" s="214"/>
      <c r="E23" s="373" t="s">
        <v>97</v>
      </c>
      <c r="F23" s="214"/>
      <c r="G23" s="98">
        <f>D23*F23</f>
        <v>0</v>
      </c>
      <c r="H23" s="109"/>
      <c r="I23" s="1102"/>
      <c r="J23" s="214"/>
      <c r="K23" s="316"/>
      <c r="L23" s="316"/>
      <c r="M23" s="316"/>
      <c r="N23" s="98">
        <f t="shared" si="9"/>
        <v>0</v>
      </c>
      <c r="O23" s="122"/>
      <c r="P23" s="613" t="s">
        <v>289</v>
      </c>
      <c r="Q23" s="614">
        <v>2</v>
      </c>
      <c r="R23" s="751" t="s">
        <v>96</v>
      </c>
      <c r="S23" s="614">
        <v>10000</v>
      </c>
      <c r="T23" s="614">
        <v>10</v>
      </c>
      <c r="U23" s="625">
        <v>250</v>
      </c>
      <c r="V23" s="749">
        <f t="shared" si="5"/>
        <v>80</v>
      </c>
    </row>
    <row r="24" spans="2:22" ht="15" customHeight="1" thickBot="1" x14ac:dyDescent="0.2">
      <c r="B24" s="1186"/>
      <c r="C24" s="104" t="s">
        <v>98</v>
      </c>
      <c r="D24" s="105"/>
      <c r="E24" s="105"/>
      <c r="F24" s="111"/>
      <c r="G24" s="106">
        <f>SUM(G21:G23)</f>
        <v>0</v>
      </c>
      <c r="I24" s="1170"/>
      <c r="J24" s="167" t="s">
        <v>755</v>
      </c>
      <c r="K24" s="114">
        <f>SUM(K21:K23)</f>
        <v>0</v>
      </c>
      <c r="L24" s="115">
        <f>SUM(L21:L23)</f>
        <v>0</v>
      </c>
      <c r="M24" s="116"/>
      <c r="N24" s="112">
        <f>SUM(N21:N23)</f>
        <v>0</v>
      </c>
      <c r="O24" s="122"/>
      <c r="P24" s="613" t="s">
        <v>290</v>
      </c>
      <c r="Q24" s="614">
        <v>1</v>
      </c>
      <c r="R24" s="751" t="s">
        <v>192</v>
      </c>
      <c r="S24" s="614">
        <v>2500</v>
      </c>
      <c r="T24" s="614">
        <v>10</v>
      </c>
      <c r="U24" s="625">
        <v>250</v>
      </c>
      <c r="V24" s="749">
        <f t="shared" si="5"/>
        <v>10</v>
      </c>
    </row>
    <row r="25" spans="2:22" ht="15" customHeight="1" thickTop="1" x14ac:dyDescent="0.15">
      <c r="H25" s="110"/>
      <c r="I25" s="1183" t="s">
        <v>196</v>
      </c>
      <c r="J25" s="214"/>
      <c r="K25" s="316"/>
      <c r="L25" s="316"/>
      <c r="M25" s="316"/>
      <c r="N25" s="98">
        <f>K25*L25*M25</f>
        <v>0</v>
      </c>
      <c r="O25" s="122"/>
      <c r="P25" s="613" t="s">
        <v>291</v>
      </c>
      <c r="Q25" s="614">
        <v>1</v>
      </c>
      <c r="R25" s="751" t="s">
        <v>192</v>
      </c>
      <c r="S25" s="614">
        <v>3000</v>
      </c>
      <c r="T25" s="614">
        <v>10</v>
      </c>
      <c r="U25" s="625">
        <v>250</v>
      </c>
      <c r="V25" s="749">
        <f t="shared" si="5"/>
        <v>12</v>
      </c>
    </row>
    <row r="26" spans="2:22" ht="15" customHeight="1" thickBot="1" x14ac:dyDescent="0.2">
      <c r="B26" s="5" t="s">
        <v>756</v>
      </c>
      <c r="C26" s="5"/>
      <c r="D26" s="28"/>
      <c r="E26" s="5"/>
      <c r="F26" s="28"/>
      <c r="G26" s="29"/>
      <c r="H26" s="108"/>
      <c r="I26" s="1102"/>
      <c r="J26" s="214"/>
      <c r="K26" s="316"/>
      <c r="L26" s="316"/>
      <c r="M26" s="316"/>
      <c r="N26" s="98">
        <f t="shared" ref="N26:N27" si="10">K26*L26*M26</f>
        <v>0</v>
      </c>
      <c r="O26" s="122"/>
      <c r="P26" s="613" t="s">
        <v>292</v>
      </c>
      <c r="Q26" s="614">
        <v>1</v>
      </c>
      <c r="R26" s="751" t="s">
        <v>192</v>
      </c>
      <c r="S26" s="614">
        <v>15000</v>
      </c>
      <c r="T26" s="614">
        <v>10</v>
      </c>
      <c r="U26" s="625">
        <v>250</v>
      </c>
      <c r="V26" s="749">
        <f t="shared" si="5"/>
        <v>60</v>
      </c>
    </row>
    <row r="27" spans="2:22" ht="15" customHeight="1" x14ac:dyDescent="0.15">
      <c r="B27" s="548" t="s">
        <v>57</v>
      </c>
      <c r="C27" s="549" t="s">
        <v>87</v>
      </c>
      <c r="D27" s="549" t="s">
        <v>88</v>
      </c>
      <c r="E27" s="549" t="s">
        <v>89</v>
      </c>
      <c r="F27" s="549" t="s">
        <v>21</v>
      </c>
      <c r="G27" s="550" t="s">
        <v>90</v>
      </c>
      <c r="H27" s="109"/>
      <c r="I27" s="1102"/>
      <c r="J27" s="214"/>
      <c r="K27" s="316"/>
      <c r="L27" s="316"/>
      <c r="M27" s="316"/>
      <c r="N27" s="98">
        <f t="shared" si="10"/>
        <v>0</v>
      </c>
      <c r="O27" s="122"/>
      <c r="P27" s="613" t="s">
        <v>618</v>
      </c>
      <c r="Q27" s="614">
        <v>1</v>
      </c>
      <c r="R27" s="751" t="s">
        <v>192</v>
      </c>
      <c r="S27" s="614">
        <v>90000</v>
      </c>
      <c r="T27" s="614">
        <v>10</v>
      </c>
      <c r="U27" s="625">
        <v>250</v>
      </c>
      <c r="V27" s="749">
        <f t="shared" si="5"/>
        <v>360</v>
      </c>
    </row>
    <row r="28" spans="2:22" ht="15" customHeight="1" thickBot="1" x14ac:dyDescent="0.2">
      <c r="B28" s="478" t="s">
        <v>27</v>
      </c>
      <c r="C28" s="534" t="s">
        <v>428</v>
      </c>
      <c r="D28" s="535">
        <v>250</v>
      </c>
      <c r="E28" s="536" t="s">
        <v>711</v>
      </c>
      <c r="F28" s="214">
        <v>7.6319999999999997</v>
      </c>
      <c r="G28" s="97">
        <f t="shared" ref="G28:G37" si="11">D28*F28</f>
        <v>1908</v>
      </c>
      <c r="H28" s="109"/>
      <c r="I28" s="1170"/>
      <c r="J28" s="167" t="s">
        <v>757</v>
      </c>
      <c r="K28" s="114">
        <f>SUM(K25:K27)</f>
        <v>0</v>
      </c>
      <c r="L28" s="115">
        <f>SUM(L25:L27)</f>
        <v>0</v>
      </c>
      <c r="M28" s="116"/>
      <c r="N28" s="112">
        <f>SUM(N25:N27)</f>
        <v>0</v>
      </c>
      <c r="O28" s="122"/>
      <c r="P28" s="166"/>
      <c r="Q28" s="95"/>
      <c r="R28" s="471"/>
      <c r="S28" s="95"/>
      <c r="T28" s="95"/>
      <c r="U28" s="213"/>
      <c r="V28" s="120"/>
    </row>
    <row r="29" spans="2:22" ht="15" customHeight="1" thickTop="1" x14ac:dyDescent="0.15">
      <c r="B29" s="482"/>
      <c r="C29" s="528" t="s">
        <v>430</v>
      </c>
      <c r="D29" s="535">
        <v>170</v>
      </c>
      <c r="E29" s="536" t="s">
        <v>431</v>
      </c>
      <c r="F29" s="214">
        <v>11.56</v>
      </c>
      <c r="G29" s="98">
        <f t="shared" si="11"/>
        <v>1965.2</v>
      </c>
      <c r="H29" s="109"/>
      <c r="I29" s="1183" t="s">
        <v>110</v>
      </c>
      <c r="J29" s="214"/>
      <c r="K29" s="316"/>
      <c r="L29" s="316"/>
      <c r="M29" s="316"/>
      <c r="N29" s="98"/>
      <c r="O29" s="27"/>
      <c r="P29" s="166"/>
      <c r="Q29" s="95"/>
      <c r="R29" s="471"/>
      <c r="S29" s="95"/>
      <c r="T29" s="95"/>
      <c r="U29" s="213"/>
      <c r="V29" s="120"/>
    </row>
    <row r="30" spans="2:22" ht="15" customHeight="1" x14ac:dyDescent="0.15">
      <c r="B30" s="482"/>
      <c r="C30" s="528" t="s">
        <v>423</v>
      </c>
      <c r="D30" s="535">
        <v>833</v>
      </c>
      <c r="E30" s="536" t="s">
        <v>433</v>
      </c>
      <c r="F30" s="214">
        <v>1.43</v>
      </c>
      <c r="G30" s="98">
        <f t="shared" si="11"/>
        <v>1191.19</v>
      </c>
      <c r="H30" s="109"/>
      <c r="I30" s="1102"/>
      <c r="J30" s="214"/>
      <c r="K30" s="316"/>
      <c r="L30" s="316"/>
      <c r="M30" s="316"/>
      <c r="N30" s="98">
        <f t="shared" ref="N30:N31" si="12">K30*L30*M30</f>
        <v>0</v>
      </c>
      <c r="P30" s="166"/>
      <c r="Q30" s="95"/>
      <c r="R30" s="471"/>
      <c r="S30" s="95"/>
      <c r="T30" s="95"/>
      <c r="U30" s="213"/>
      <c r="V30" s="120"/>
    </row>
    <row r="31" spans="2:22" ht="15" customHeight="1" x14ac:dyDescent="0.15">
      <c r="B31" s="482"/>
      <c r="C31" s="528" t="s">
        <v>712</v>
      </c>
      <c r="D31" s="535">
        <v>1666</v>
      </c>
      <c r="E31" s="536" t="s">
        <v>435</v>
      </c>
      <c r="F31" s="214">
        <v>1.51</v>
      </c>
      <c r="G31" s="98">
        <f t="shared" si="11"/>
        <v>2515.66</v>
      </c>
      <c r="H31" s="109"/>
      <c r="I31" s="1102"/>
      <c r="J31" s="214"/>
      <c r="K31" s="316"/>
      <c r="L31" s="316"/>
      <c r="M31" s="316"/>
      <c r="N31" s="98">
        <f t="shared" si="12"/>
        <v>0</v>
      </c>
      <c r="P31" s="166"/>
      <c r="Q31" s="95"/>
      <c r="R31" s="471"/>
      <c r="S31" s="95"/>
      <c r="T31" s="95"/>
      <c r="U31" s="213"/>
      <c r="V31" s="120"/>
    </row>
    <row r="32" spans="2:22" ht="15" customHeight="1" thickBot="1" x14ac:dyDescent="0.2">
      <c r="B32" s="482"/>
      <c r="C32" s="528" t="s">
        <v>713</v>
      </c>
      <c r="D32" s="535">
        <v>833</v>
      </c>
      <c r="E32" s="536" t="s">
        <v>437</v>
      </c>
      <c r="F32" s="214">
        <v>1.71</v>
      </c>
      <c r="G32" s="98">
        <f t="shared" si="11"/>
        <v>1424.43</v>
      </c>
      <c r="H32" s="109"/>
      <c r="I32" s="1186"/>
      <c r="J32" s="168" t="s">
        <v>758</v>
      </c>
      <c r="K32" s="117">
        <f>SUM(K29:K31)</f>
        <v>0</v>
      </c>
      <c r="L32" s="379">
        <f>SUM(L29:L31)</f>
        <v>0</v>
      </c>
      <c r="M32" s="119"/>
      <c r="N32" s="380">
        <f>SUM(N29:N31)</f>
        <v>0</v>
      </c>
      <c r="P32" s="166"/>
      <c r="Q32" s="95"/>
      <c r="R32" s="471"/>
      <c r="S32" s="95"/>
      <c r="T32" s="95"/>
      <c r="U32" s="213"/>
      <c r="V32" s="120"/>
    </row>
    <row r="33" spans="2:22" ht="15" customHeight="1" x14ac:dyDescent="0.15">
      <c r="B33" s="482"/>
      <c r="C33" s="528" t="s">
        <v>438</v>
      </c>
      <c r="D33" s="535">
        <v>333</v>
      </c>
      <c r="E33" s="536" t="s">
        <v>439</v>
      </c>
      <c r="F33" s="214">
        <v>7.3780000000000001</v>
      </c>
      <c r="G33" s="98">
        <f t="shared" si="11"/>
        <v>2456.8740000000003</v>
      </c>
      <c r="H33" s="109"/>
      <c r="I33" s="93"/>
      <c r="J33" s="93"/>
      <c r="K33" s="93"/>
      <c r="L33" s="93"/>
      <c r="M33" s="93"/>
      <c r="N33" s="93"/>
      <c r="P33" s="166"/>
      <c r="Q33" s="95"/>
      <c r="R33" s="471"/>
      <c r="S33" s="95"/>
      <c r="T33" s="95"/>
      <c r="U33" s="213"/>
      <c r="V33" s="120"/>
    </row>
    <row r="34" spans="2:22" ht="15" customHeight="1" thickBot="1" x14ac:dyDescent="0.2">
      <c r="B34" s="482"/>
      <c r="C34" s="528"/>
      <c r="D34" s="535"/>
      <c r="E34" s="536"/>
      <c r="F34" s="214"/>
      <c r="G34" s="98"/>
      <c r="H34" s="109"/>
      <c r="I34" s="318" t="s">
        <v>154</v>
      </c>
      <c r="J34" s="318"/>
      <c r="K34" s="81"/>
      <c r="L34" s="81"/>
      <c r="M34" s="81"/>
      <c r="P34" s="484" t="s">
        <v>147</v>
      </c>
      <c r="Q34" s="174"/>
      <c r="R34" s="174"/>
      <c r="S34" s="174"/>
      <c r="T34" s="174"/>
      <c r="U34" s="121"/>
      <c r="V34" s="375">
        <f>SUM(V15:V33)</f>
        <v>1306.6285714285714</v>
      </c>
    </row>
    <row r="35" spans="2:22" ht="15" customHeight="1" x14ac:dyDescent="0.15">
      <c r="B35" s="482"/>
      <c r="C35" s="528"/>
      <c r="D35" s="535"/>
      <c r="E35" s="536"/>
      <c r="F35" s="214"/>
      <c r="G35" s="98"/>
      <c r="H35" s="109"/>
      <c r="I35" s="343" t="s">
        <v>142</v>
      </c>
      <c r="J35" s="505" t="s">
        <v>3</v>
      </c>
      <c r="K35" s="1181" t="s">
        <v>143</v>
      </c>
      <c r="L35" s="1182"/>
      <c r="M35" s="506" t="s">
        <v>191</v>
      </c>
      <c r="N35" s="507" t="s">
        <v>625</v>
      </c>
    </row>
    <row r="36" spans="2:22" ht="15" customHeight="1" thickBot="1" x14ac:dyDescent="0.2">
      <c r="B36" s="482"/>
      <c r="C36" s="214"/>
      <c r="D36" s="214"/>
      <c r="E36" s="373" t="s">
        <v>92</v>
      </c>
      <c r="F36" s="214"/>
      <c r="G36" s="98">
        <f t="shared" si="11"/>
        <v>0</v>
      </c>
      <c r="H36" s="109"/>
      <c r="I36" s="1196" t="s">
        <v>0</v>
      </c>
      <c r="J36" s="107" t="s">
        <v>140</v>
      </c>
      <c r="K36" s="1199">
        <v>2160000</v>
      </c>
      <c r="L36" s="1200"/>
      <c r="M36" s="752">
        <v>250</v>
      </c>
      <c r="N36" s="161">
        <f>+K36/M36*10*0.014</f>
        <v>1209.6000000000001</v>
      </c>
      <c r="P36" s="388" t="s">
        <v>148</v>
      </c>
      <c r="Q36" s="81"/>
      <c r="R36" s="81"/>
      <c r="S36" s="81"/>
      <c r="T36" s="81"/>
    </row>
    <row r="37" spans="2:22" ht="15" customHeight="1" x14ac:dyDescent="0.15">
      <c r="B37" s="482"/>
      <c r="C37" s="214"/>
      <c r="D37" s="214"/>
      <c r="E37" s="373" t="s">
        <v>92</v>
      </c>
      <c r="F37" s="214"/>
      <c r="G37" s="98">
        <f t="shared" si="11"/>
        <v>0</v>
      </c>
      <c r="H37" s="109"/>
      <c r="I37" s="1197"/>
      <c r="J37" s="107" t="s">
        <v>141</v>
      </c>
      <c r="K37" s="1201">
        <v>3024000</v>
      </c>
      <c r="L37" s="1202"/>
      <c r="M37" s="752">
        <v>250</v>
      </c>
      <c r="N37" s="161">
        <f>+K37/M37*10*0.014</f>
        <v>1693.44</v>
      </c>
      <c r="O37" s="118"/>
      <c r="P37" s="343" t="s">
        <v>137</v>
      </c>
      <c r="Q37" s="1187" t="s">
        <v>149</v>
      </c>
      <c r="R37" s="1187"/>
      <c r="S37" s="753" t="s">
        <v>152</v>
      </c>
      <c r="T37" s="753" t="s">
        <v>151</v>
      </c>
      <c r="U37" s="382" t="s">
        <v>191</v>
      </c>
      <c r="V37" s="344" t="s">
        <v>625</v>
      </c>
    </row>
    <row r="38" spans="2:22" ht="15" customHeight="1" thickBot="1" x14ac:dyDescent="0.2">
      <c r="B38" s="483"/>
      <c r="C38" s="99" t="s">
        <v>94</v>
      </c>
      <c r="D38" s="99"/>
      <c r="E38" s="99"/>
      <c r="F38" s="99"/>
      <c r="G38" s="100">
        <f>SUM(G28:G37)</f>
        <v>11461.353999999999</v>
      </c>
      <c r="H38" s="109"/>
      <c r="I38" s="1197"/>
      <c r="J38" s="107"/>
      <c r="K38" s="1188"/>
      <c r="L38" s="1188"/>
      <c r="M38" s="752"/>
      <c r="N38" s="161"/>
      <c r="O38" s="118"/>
      <c r="P38" s="1189" t="s">
        <v>150</v>
      </c>
      <c r="Q38" s="158" t="s">
        <v>1069</v>
      </c>
      <c r="R38" s="766" t="s">
        <v>1070</v>
      </c>
      <c r="S38" s="159"/>
      <c r="T38" s="171"/>
      <c r="U38" s="159">
        <v>10</v>
      </c>
      <c r="V38" s="161">
        <v>4263</v>
      </c>
    </row>
    <row r="39" spans="2:22" ht="15" customHeight="1" thickTop="1" x14ac:dyDescent="0.15">
      <c r="B39" s="480" t="s">
        <v>107</v>
      </c>
      <c r="C39" s="528" t="s">
        <v>440</v>
      </c>
      <c r="D39" s="535">
        <v>9</v>
      </c>
      <c r="E39" s="536" t="s">
        <v>441</v>
      </c>
      <c r="F39" s="214">
        <v>410.5</v>
      </c>
      <c r="G39" s="98">
        <f>D39*F39</f>
        <v>3694.5</v>
      </c>
      <c r="H39" s="109"/>
      <c r="I39" s="1197"/>
      <c r="J39" s="107"/>
      <c r="K39" s="1188"/>
      <c r="L39" s="1188"/>
      <c r="M39" s="752"/>
      <c r="N39" s="161"/>
      <c r="O39" s="118"/>
      <c r="P39" s="1190"/>
      <c r="Q39" s="158"/>
      <c r="R39" s="170"/>
      <c r="S39" s="159"/>
      <c r="T39" s="171"/>
      <c r="U39" s="159"/>
      <c r="V39" s="161"/>
    </row>
    <row r="40" spans="2:22" ht="15" customHeight="1" x14ac:dyDescent="0.15">
      <c r="B40" s="482"/>
      <c r="C40" s="537" t="s">
        <v>248</v>
      </c>
      <c r="D40" s="535">
        <v>500</v>
      </c>
      <c r="E40" s="536" t="s">
        <v>443</v>
      </c>
      <c r="F40" s="214">
        <v>4.4800000000000004</v>
      </c>
      <c r="G40" s="98">
        <f t="shared" ref="G40:G48" si="13">D40*F40</f>
        <v>2240</v>
      </c>
      <c r="H40" s="109"/>
      <c r="I40" s="1197"/>
      <c r="J40" s="107" t="s">
        <v>1052</v>
      </c>
      <c r="K40" s="1188" t="s">
        <v>1051</v>
      </c>
      <c r="L40" s="1188"/>
      <c r="M40" s="752"/>
      <c r="N40" s="161">
        <f>M40*380/10</f>
        <v>0</v>
      </c>
      <c r="O40" s="118"/>
      <c r="P40" s="1190"/>
      <c r="Q40" s="158"/>
      <c r="R40" s="170"/>
      <c r="S40" s="159"/>
      <c r="T40" s="171"/>
      <c r="U40" s="159"/>
      <c r="V40" s="161"/>
    </row>
    <row r="41" spans="2:22" ht="15" customHeight="1" x14ac:dyDescent="0.15">
      <c r="B41" s="482"/>
      <c r="C41" s="537" t="s">
        <v>444</v>
      </c>
      <c r="D41" s="535">
        <v>100</v>
      </c>
      <c r="E41" s="536" t="s">
        <v>445</v>
      </c>
      <c r="F41" s="214">
        <v>15.2</v>
      </c>
      <c r="G41" s="98">
        <f t="shared" si="13"/>
        <v>1520</v>
      </c>
      <c r="H41" s="109"/>
      <c r="I41" s="1197"/>
      <c r="J41" s="107" t="s">
        <v>138</v>
      </c>
      <c r="K41" s="1188"/>
      <c r="L41" s="1188"/>
      <c r="M41" s="752"/>
      <c r="N41" s="161"/>
      <c r="O41" s="118"/>
      <c r="P41" s="1190"/>
      <c r="Q41" s="158"/>
      <c r="R41" s="170"/>
      <c r="S41" s="159"/>
      <c r="T41" s="171"/>
      <c r="U41" s="159"/>
      <c r="V41" s="161"/>
    </row>
    <row r="42" spans="2:22" ht="15" customHeight="1" x14ac:dyDescent="0.15">
      <c r="B42" s="482"/>
      <c r="C42" s="537" t="s">
        <v>425</v>
      </c>
      <c r="D42" s="535">
        <v>167</v>
      </c>
      <c r="E42" s="536" t="s">
        <v>447</v>
      </c>
      <c r="F42" s="214">
        <v>13.14</v>
      </c>
      <c r="G42" s="98">
        <f t="shared" si="13"/>
        <v>2194.38</v>
      </c>
      <c r="H42" s="109"/>
      <c r="I42" s="1197"/>
      <c r="J42" s="107" t="s">
        <v>139</v>
      </c>
      <c r="K42" s="1188"/>
      <c r="L42" s="1188"/>
      <c r="M42" s="752"/>
      <c r="N42" s="161"/>
      <c r="O42" s="118"/>
      <c r="P42" s="1190"/>
      <c r="Q42" s="158"/>
      <c r="R42" s="170"/>
      <c r="S42" s="159"/>
      <c r="T42" s="171"/>
      <c r="U42" s="159"/>
      <c r="V42" s="161"/>
    </row>
    <row r="43" spans="2:22" ht="15" customHeight="1" thickBot="1" x14ac:dyDescent="0.2">
      <c r="B43" s="482"/>
      <c r="C43" s="537" t="s">
        <v>252</v>
      </c>
      <c r="D43" s="535">
        <v>250</v>
      </c>
      <c r="E43" s="536" t="s">
        <v>449</v>
      </c>
      <c r="F43" s="214">
        <v>4.9400000000000004</v>
      </c>
      <c r="G43" s="98">
        <f t="shared" si="13"/>
        <v>1235</v>
      </c>
      <c r="H43" s="109"/>
      <c r="I43" s="1198"/>
      <c r="J43" s="155" t="s">
        <v>95</v>
      </c>
      <c r="K43" s="1192"/>
      <c r="L43" s="1193"/>
      <c r="M43" s="156"/>
      <c r="N43" s="160">
        <f>SUM(N36:N42)</f>
        <v>2903.04</v>
      </c>
      <c r="O43" s="118"/>
      <c r="P43" s="1190"/>
      <c r="Q43" s="158"/>
      <c r="R43" s="170"/>
      <c r="S43" s="159"/>
      <c r="T43" s="171"/>
      <c r="U43" s="159"/>
      <c r="V43" s="161"/>
    </row>
    <row r="44" spans="2:22" ht="15" customHeight="1" thickTop="1" thickBot="1" x14ac:dyDescent="0.2">
      <c r="B44" s="482"/>
      <c r="C44" s="537" t="s">
        <v>251</v>
      </c>
      <c r="D44" s="535">
        <v>500</v>
      </c>
      <c r="E44" s="536" t="s">
        <v>451</v>
      </c>
      <c r="F44" s="214">
        <v>4.26</v>
      </c>
      <c r="G44" s="98">
        <f t="shared" si="13"/>
        <v>2130</v>
      </c>
      <c r="H44" s="109"/>
      <c r="I44" s="1203" t="s">
        <v>144</v>
      </c>
      <c r="J44" s="157" t="s">
        <v>629</v>
      </c>
      <c r="K44" s="1206">
        <v>8200</v>
      </c>
      <c r="L44" s="1206"/>
      <c r="M44" s="752">
        <v>250</v>
      </c>
      <c r="N44" s="750">
        <f>+K44/M44*10</f>
        <v>328</v>
      </c>
      <c r="O44" s="118"/>
      <c r="P44" s="1191"/>
      <c r="Q44" s="162" t="s">
        <v>153</v>
      </c>
      <c r="R44" s="163"/>
      <c r="S44" s="163"/>
      <c r="T44" s="163"/>
      <c r="U44" s="163"/>
      <c r="V44" s="164">
        <f>SUM(V38:V43)</f>
        <v>4263</v>
      </c>
    </row>
    <row r="45" spans="2:22" ht="15" customHeight="1" thickTop="1" x14ac:dyDescent="0.15">
      <c r="B45" s="482"/>
      <c r="C45" s="537" t="s">
        <v>714</v>
      </c>
      <c r="D45" s="535">
        <v>125</v>
      </c>
      <c r="E45" s="536" t="s">
        <v>453</v>
      </c>
      <c r="F45" s="214">
        <v>15.18</v>
      </c>
      <c r="G45" s="98">
        <f t="shared" si="13"/>
        <v>1897.5</v>
      </c>
      <c r="H45" s="109"/>
      <c r="I45" s="1204"/>
      <c r="J45" s="158"/>
      <c r="K45" s="1188"/>
      <c r="L45" s="1188"/>
      <c r="M45" s="752"/>
      <c r="N45" s="161"/>
      <c r="O45" s="118"/>
      <c r="P45" s="1219" t="s">
        <v>158</v>
      </c>
      <c r="Q45" s="1210" t="s">
        <v>159</v>
      </c>
      <c r="R45" s="172" t="s">
        <v>160</v>
      </c>
      <c r="S45" s="158">
        <v>35750</v>
      </c>
      <c r="T45" s="171">
        <v>1</v>
      </c>
      <c r="U45" s="625">
        <v>250</v>
      </c>
      <c r="V45" s="161">
        <f>+S45*T45/U45*10</f>
        <v>1430</v>
      </c>
    </row>
    <row r="46" spans="2:22" ht="15" customHeight="1" x14ac:dyDescent="0.15">
      <c r="B46" s="482"/>
      <c r="C46" s="537" t="s">
        <v>454</v>
      </c>
      <c r="D46" s="535">
        <v>167</v>
      </c>
      <c r="E46" s="536" t="s">
        <v>455</v>
      </c>
      <c r="F46" s="214">
        <v>19.2</v>
      </c>
      <c r="G46" s="98">
        <f t="shared" si="13"/>
        <v>3206.4</v>
      </c>
      <c r="H46" s="109"/>
      <c r="I46" s="1204"/>
      <c r="J46" s="107"/>
      <c r="K46" s="1188"/>
      <c r="L46" s="1188"/>
      <c r="M46" s="752"/>
      <c r="N46" s="161"/>
      <c r="O46" s="118"/>
      <c r="P46" s="1190"/>
      <c r="Q46" s="1211"/>
      <c r="R46" s="172"/>
      <c r="S46" s="158"/>
      <c r="T46" s="171"/>
      <c r="U46" s="158"/>
      <c r="V46" s="161"/>
    </row>
    <row r="47" spans="2:22" ht="15" customHeight="1" thickBot="1" x14ac:dyDescent="0.2">
      <c r="B47" s="482"/>
      <c r="C47" s="537" t="s">
        <v>456</v>
      </c>
      <c r="D47" s="537">
        <v>167</v>
      </c>
      <c r="E47" s="537" t="s">
        <v>457</v>
      </c>
      <c r="F47" s="214">
        <v>8.5399999999999991</v>
      </c>
      <c r="G47" s="98">
        <f t="shared" si="13"/>
        <v>1426.1799999999998</v>
      </c>
      <c r="H47" s="109"/>
      <c r="I47" s="1205"/>
      <c r="J47" s="155" t="s">
        <v>95</v>
      </c>
      <c r="K47" s="1192"/>
      <c r="L47" s="1193"/>
      <c r="M47" s="156"/>
      <c r="N47" s="160">
        <f>SUM(N44:N46)</f>
        <v>328</v>
      </c>
      <c r="O47" s="118"/>
      <c r="P47" s="1190"/>
      <c r="Q47" s="1211"/>
      <c r="R47" s="172" t="s">
        <v>157</v>
      </c>
      <c r="S47" s="158">
        <v>15600</v>
      </c>
      <c r="T47" s="171">
        <v>1</v>
      </c>
      <c r="U47" s="625">
        <v>250</v>
      </c>
      <c r="V47" s="161">
        <f t="shared" ref="V47" si="14">+S47*T47/U47*10</f>
        <v>624</v>
      </c>
    </row>
    <row r="48" spans="2:22" ht="15" customHeight="1" thickTop="1" x14ac:dyDescent="0.15">
      <c r="B48" s="482"/>
      <c r="C48" s="537" t="s">
        <v>715</v>
      </c>
      <c r="D48" s="537">
        <v>1000</v>
      </c>
      <c r="E48" s="537" t="s">
        <v>459</v>
      </c>
      <c r="F48" s="214">
        <v>2.94</v>
      </c>
      <c r="G48" s="98">
        <f t="shared" si="13"/>
        <v>2940</v>
      </c>
      <c r="H48" s="109"/>
      <c r="I48" s="1203" t="s">
        <v>145</v>
      </c>
      <c r="J48" s="157" t="s">
        <v>629</v>
      </c>
      <c r="K48" s="1206">
        <v>11500</v>
      </c>
      <c r="L48" s="1206"/>
      <c r="M48" s="752">
        <v>250</v>
      </c>
      <c r="N48" s="750">
        <f>+K48/M48*10</f>
        <v>460</v>
      </c>
      <c r="O48" s="118"/>
      <c r="P48" s="1190"/>
      <c r="Q48" s="1211"/>
      <c r="R48" s="172"/>
      <c r="S48" s="158"/>
      <c r="T48" s="171"/>
      <c r="U48" s="158"/>
      <c r="V48" s="161"/>
    </row>
    <row r="49" spans="2:22" ht="15" customHeight="1" thickBot="1" x14ac:dyDescent="0.2">
      <c r="B49" s="483"/>
      <c r="C49" s="101" t="s">
        <v>95</v>
      </c>
      <c r="D49" s="102"/>
      <c r="E49" s="102"/>
      <c r="F49" s="102"/>
      <c r="G49" s="103">
        <f>SUM(G39:G48)</f>
        <v>22483.960000000003</v>
      </c>
      <c r="H49" s="109"/>
      <c r="I49" s="1204"/>
      <c r="J49" s="158" t="s">
        <v>629</v>
      </c>
      <c r="K49" s="1188"/>
      <c r="L49" s="1188"/>
      <c r="M49" s="752"/>
      <c r="N49" s="161"/>
      <c r="O49" s="118"/>
      <c r="P49" s="1190"/>
      <c r="Q49" s="1212"/>
      <c r="R49" s="172"/>
      <c r="S49" s="158"/>
      <c r="T49" s="158"/>
      <c r="U49" s="107"/>
      <c r="V49" s="173"/>
    </row>
    <row r="50" spans="2:22" ht="15" customHeight="1" thickTop="1" thickBot="1" x14ac:dyDescent="0.2">
      <c r="B50" s="1183" t="s">
        <v>29</v>
      </c>
      <c r="C50" s="528" t="s">
        <v>460</v>
      </c>
      <c r="D50" s="535">
        <v>1000</v>
      </c>
      <c r="E50" s="536" t="s">
        <v>461</v>
      </c>
      <c r="F50" s="214">
        <v>2.35</v>
      </c>
      <c r="G50" s="98">
        <f t="shared" ref="G50:G52" si="15">D50*F50</f>
        <v>2350</v>
      </c>
      <c r="H50" s="109"/>
      <c r="I50" s="1204"/>
      <c r="J50" s="107"/>
      <c r="K50" s="1188"/>
      <c r="L50" s="1188"/>
      <c r="M50" s="752"/>
      <c r="N50" s="161"/>
      <c r="O50" s="118"/>
      <c r="P50" s="1190"/>
      <c r="Q50" s="162" t="s">
        <v>153</v>
      </c>
      <c r="R50" s="163"/>
      <c r="S50" s="163"/>
      <c r="T50" s="163"/>
      <c r="U50" s="163"/>
      <c r="V50" s="164">
        <f>SUM(V45:V49)</f>
        <v>2054</v>
      </c>
    </row>
    <row r="51" spans="2:22" ht="15" customHeight="1" thickTop="1" thickBot="1" x14ac:dyDescent="0.2">
      <c r="B51" s="1102"/>
      <c r="C51" s="528" t="s">
        <v>716</v>
      </c>
      <c r="D51" s="528">
        <v>500</v>
      </c>
      <c r="E51" s="528" t="s">
        <v>463</v>
      </c>
      <c r="F51" s="214">
        <v>3.786</v>
      </c>
      <c r="G51" s="98">
        <f t="shared" si="15"/>
        <v>1893</v>
      </c>
      <c r="H51" s="109"/>
      <c r="I51" s="1205"/>
      <c r="J51" s="155" t="s">
        <v>95</v>
      </c>
      <c r="K51" s="1192"/>
      <c r="L51" s="1193"/>
      <c r="M51" s="156"/>
      <c r="N51" s="160">
        <f>SUM(N48:N50)</f>
        <v>460</v>
      </c>
      <c r="O51" s="118"/>
      <c r="P51" s="1190"/>
      <c r="Q51" s="1210" t="s">
        <v>161</v>
      </c>
      <c r="R51" s="172" t="s">
        <v>160</v>
      </c>
      <c r="S51" s="158">
        <v>60000</v>
      </c>
      <c r="T51" s="171">
        <v>1</v>
      </c>
      <c r="U51" s="625">
        <v>250</v>
      </c>
      <c r="V51" s="161">
        <f>+S51*T51/U51*10</f>
        <v>2400</v>
      </c>
    </row>
    <row r="52" spans="2:22" ht="15" customHeight="1" thickTop="1" x14ac:dyDescent="0.15">
      <c r="B52" s="1102"/>
      <c r="C52" s="214"/>
      <c r="D52" s="214"/>
      <c r="E52" s="214"/>
      <c r="F52" s="214"/>
      <c r="G52" s="98">
        <f t="shared" si="15"/>
        <v>0</v>
      </c>
      <c r="H52" s="109"/>
      <c r="I52" s="1203" t="s">
        <v>146</v>
      </c>
      <c r="J52" s="752" t="s">
        <v>157</v>
      </c>
      <c r="K52" s="1206">
        <v>5000</v>
      </c>
      <c r="L52" s="1206"/>
      <c r="M52" s="752">
        <v>250</v>
      </c>
      <c r="N52" s="750">
        <f>+K52/M52*10</f>
        <v>200</v>
      </c>
      <c r="O52" s="118"/>
      <c r="P52" s="1190"/>
      <c r="Q52" s="1211"/>
      <c r="R52" s="172"/>
      <c r="S52" s="158"/>
      <c r="T52" s="171"/>
      <c r="U52" s="158"/>
      <c r="V52" s="161"/>
    </row>
    <row r="53" spans="2:22" ht="14.25" thickBot="1" x14ac:dyDescent="0.2">
      <c r="B53" s="1170"/>
      <c r="C53" s="101" t="s">
        <v>95</v>
      </c>
      <c r="D53" s="102"/>
      <c r="E53" s="102"/>
      <c r="F53" s="102"/>
      <c r="G53" s="103">
        <f>SUM(G50:G52)</f>
        <v>4243</v>
      </c>
      <c r="I53" s="1204"/>
      <c r="J53" s="158"/>
      <c r="K53" s="1194"/>
      <c r="L53" s="1195"/>
      <c r="M53" s="165"/>
      <c r="N53" s="161"/>
      <c r="O53" s="118"/>
      <c r="P53" s="1190"/>
      <c r="Q53" s="1211"/>
      <c r="R53" s="172" t="s">
        <v>157</v>
      </c>
      <c r="S53" s="158">
        <v>25000</v>
      </c>
      <c r="T53" s="171">
        <v>1</v>
      </c>
      <c r="U53" s="625">
        <v>250</v>
      </c>
      <c r="V53" s="161">
        <f>+S53*T53/U53*10</f>
        <v>1000</v>
      </c>
    </row>
    <row r="54" spans="2:22" ht="14.25" thickTop="1" x14ac:dyDescent="0.15">
      <c r="B54" s="1183" t="s">
        <v>108</v>
      </c>
      <c r="C54" s="528" t="s">
        <v>464</v>
      </c>
      <c r="D54" s="528">
        <v>1500</v>
      </c>
      <c r="E54" s="528" t="s">
        <v>717</v>
      </c>
      <c r="F54" s="214">
        <v>1.302</v>
      </c>
      <c r="G54" s="98">
        <f>D54*F54</f>
        <v>1953</v>
      </c>
      <c r="I54" s="1204"/>
      <c r="J54" s="158"/>
      <c r="K54" s="1194"/>
      <c r="L54" s="1195"/>
      <c r="M54" s="165"/>
      <c r="N54" s="161"/>
      <c r="O54" s="118"/>
      <c r="P54" s="1190"/>
      <c r="Q54" s="1211"/>
      <c r="R54" s="172"/>
      <c r="S54" s="158"/>
      <c r="T54" s="171"/>
      <c r="U54" s="158"/>
      <c r="V54" s="161"/>
    </row>
    <row r="55" spans="2:22" x14ac:dyDescent="0.15">
      <c r="B55" s="1102"/>
      <c r="C55" s="528" t="s">
        <v>466</v>
      </c>
      <c r="D55" s="528">
        <v>50</v>
      </c>
      <c r="E55" s="528" t="s">
        <v>467</v>
      </c>
      <c r="F55" s="214">
        <v>0.66</v>
      </c>
      <c r="G55" s="98">
        <f>D55*F55</f>
        <v>33</v>
      </c>
      <c r="I55" s="1204"/>
      <c r="J55" s="752" t="s">
        <v>157</v>
      </c>
      <c r="K55" s="1213"/>
      <c r="L55" s="1214"/>
      <c r="M55" s="165"/>
      <c r="N55" s="161"/>
      <c r="O55" s="118"/>
      <c r="P55" s="1190"/>
      <c r="Q55" s="1212"/>
      <c r="R55" s="172"/>
      <c r="S55" s="158"/>
      <c r="T55" s="158"/>
      <c r="U55" s="107"/>
      <c r="V55" s="173"/>
    </row>
    <row r="56" spans="2:22" x14ac:dyDescent="0.15">
      <c r="B56" s="1102"/>
      <c r="C56" s="528" t="s">
        <v>718</v>
      </c>
      <c r="D56" s="528"/>
      <c r="E56" s="528" t="s">
        <v>469</v>
      </c>
      <c r="F56" s="214"/>
      <c r="G56" s="98">
        <f>D56*F56</f>
        <v>0</v>
      </c>
      <c r="I56" s="1204"/>
      <c r="J56" s="158"/>
      <c r="K56" s="1194"/>
      <c r="L56" s="1195"/>
      <c r="M56" s="165"/>
      <c r="N56" s="169"/>
      <c r="O56" s="118"/>
      <c r="P56" s="1220"/>
      <c r="Q56" s="176" t="s">
        <v>153</v>
      </c>
      <c r="R56" s="177"/>
      <c r="S56" s="177"/>
      <c r="T56" s="177"/>
      <c r="U56" s="177"/>
      <c r="V56" s="178">
        <f>SUM(V51:V55)</f>
        <v>3400</v>
      </c>
    </row>
    <row r="57" spans="2:22" ht="14.25" thickBot="1" x14ac:dyDescent="0.2">
      <c r="B57" s="1186"/>
      <c r="C57" s="104" t="s">
        <v>98</v>
      </c>
      <c r="D57" s="105"/>
      <c r="E57" s="105"/>
      <c r="F57" s="105"/>
      <c r="G57" s="106">
        <f>SUM(G54:G56)</f>
        <v>1986</v>
      </c>
      <c r="I57" s="1196"/>
      <c r="J57" s="383" t="s">
        <v>95</v>
      </c>
      <c r="K57" s="1215"/>
      <c r="L57" s="1216"/>
      <c r="M57" s="384"/>
      <c r="N57" s="385">
        <f>SUM(N52:N56)</f>
        <v>200</v>
      </c>
      <c r="O57" s="118"/>
      <c r="P57" s="1217" t="s">
        <v>147</v>
      </c>
      <c r="Q57" s="1218"/>
      <c r="R57" s="174"/>
      <c r="S57" s="174"/>
      <c r="T57" s="174"/>
      <c r="U57" s="174"/>
      <c r="V57" s="175">
        <f>SUM(V44,V50,V56)</f>
        <v>9717</v>
      </c>
    </row>
    <row r="58" spans="2:22" ht="14.25" thickBot="1" x14ac:dyDescent="0.2">
      <c r="I58" s="1207" t="s">
        <v>147</v>
      </c>
      <c r="J58" s="1185"/>
      <c r="K58" s="1208"/>
      <c r="L58" s="1209"/>
      <c r="M58" s="121"/>
      <c r="N58" s="175">
        <f>SUM(N43,N47,N51,N57)</f>
        <v>3891.04</v>
      </c>
      <c r="O58" s="118"/>
      <c r="V58" s="26"/>
    </row>
    <row r="59" spans="2:22" x14ac:dyDescent="0.15">
      <c r="O59" s="118"/>
    </row>
    <row r="60" spans="2:22" x14ac:dyDescent="0.15">
      <c r="I60" s="118"/>
      <c r="J60" s="118"/>
      <c r="K60" s="118"/>
      <c r="L60" s="118"/>
      <c r="M60" s="118"/>
      <c r="N60" s="118"/>
      <c r="O60" s="118"/>
    </row>
    <row r="61" spans="2:22" x14ac:dyDescent="0.15">
      <c r="I61" s="118"/>
      <c r="J61" s="118"/>
      <c r="K61" s="118"/>
      <c r="L61" s="118"/>
      <c r="M61" s="118"/>
      <c r="N61" s="118"/>
      <c r="O61" s="118"/>
    </row>
    <row r="62" spans="2:22" x14ac:dyDescent="0.15">
      <c r="I62" s="118"/>
      <c r="J62" s="118"/>
      <c r="K62" s="118"/>
      <c r="L62" s="118"/>
      <c r="M62" s="118"/>
      <c r="N62" s="118"/>
      <c r="O62" s="118"/>
    </row>
    <row r="63" spans="2:22" x14ac:dyDescent="0.15">
      <c r="I63" s="118"/>
      <c r="J63" s="118"/>
      <c r="K63" s="118"/>
      <c r="L63" s="118"/>
      <c r="M63" s="118"/>
      <c r="N63" s="118"/>
      <c r="O63" s="118"/>
    </row>
    <row r="64" spans="2:22" x14ac:dyDescent="0.15">
      <c r="I64" s="118"/>
      <c r="J64" s="118"/>
      <c r="K64" s="118"/>
      <c r="L64" s="118"/>
      <c r="M64" s="118"/>
      <c r="N64" s="118"/>
      <c r="O64" s="118"/>
    </row>
    <row r="65" spans="9:15" x14ac:dyDescent="0.15">
      <c r="I65" s="118"/>
      <c r="J65" s="118"/>
      <c r="K65" s="118"/>
      <c r="L65" s="118"/>
      <c r="M65" s="118"/>
      <c r="N65" s="118"/>
      <c r="O65" s="118"/>
    </row>
    <row r="66" spans="9:15" x14ac:dyDescent="0.15">
      <c r="I66" s="118"/>
      <c r="J66" s="118"/>
      <c r="K66" s="118"/>
      <c r="L66" s="118"/>
      <c r="M66" s="118"/>
      <c r="N66" s="118"/>
      <c r="O66" s="118"/>
    </row>
    <row r="67" spans="9:15" x14ac:dyDescent="0.15">
      <c r="I67" s="118"/>
      <c r="J67" s="118"/>
      <c r="K67" s="118"/>
      <c r="L67" s="118"/>
      <c r="M67" s="118"/>
      <c r="N67" s="118"/>
      <c r="O67" s="118"/>
    </row>
    <row r="68" spans="9:15" x14ac:dyDescent="0.15">
      <c r="I68" s="118"/>
      <c r="J68" s="118"/>
      <c r="K68" s="118"/>
      <c r="L68" s="118"/>
      <c r="M68" s="118"/>
      <c r="N68" s="118"/>
      <c r="O68" s="118"/>
    </row>
    <row r="69" spans="9:15" x14ac:dyDescent="0.15">
      <c r="I69" s="118"/>
      <c r="J69" s="118"/>
      <c r="K69" s="118"/>
      <c r="L69" s="118"/>
      <c r="M69" s="118"/>
      <c r="N69" s="118"/>
      <c r="O69" s="118"/>
    </row>
    <row r="70" spans="9:15" x14ac:dyDescent="0.15">
      <c r="I70" s="118"/>
      <c r="J70" s="118"/>
      <c r="K70" s="118"/>
      <c r="L70" s="118"/>
      <c r="M70" s="118"/>
      <c r="N70" s="118"/>
      <c r="O70" s="118"/>
    </row>
    <row r="71" spans="9:15" x14ac:dyDescent="0.15">
      <c r="I71" s="118"/>
      <c r="J71" s="118"/>
      <c r="K71" s="118"/>
      <c r="L71" s="118"/>
      <c r="M71" s="118"/>
      <c r="N71" s="118"/>
      <c r="O71" s="118"/>
    </row>
    <row r="72" spans="9:15" x14ac:dyDescent="0.15">
      <c r="I72" s="118"/>
      <c r="J72" s="118"/>
      <c r="K72" s="118"/>
      <c r="L72" s="118"/>
      <c r="M72" s="118"/>
      <c r="N72" s="118"/>
      <c r="O72" s="118"/>
    </row>
    <row r="73" spans="9:15" x14ac:dyDescent="0.15">
      <c r="I73" s="118"/>
      <c r="J73" s="118"/>
      <c r="K73" s="118"/>
      <c r="L73" s="118"/>
      <c r="M73" s="118"/>
      <c r="N73" s="118"/>
      <c r="O73" s="118"/>
    </row>
    <row r="74" spans="9:15" x14ac:dyDescent="0.15">
      <c r="I74" s="118"/>
      <c r="J74" s="118"/>
      <c r="K74" s="118"/>
      <c r="L74" s="118"/>
      <c r="M74" s="118"/>
      <c r="N74" s="118"/>
      <c r="O74" s="118"/>
    </row>
    <row r="75" spans="9:15" x14ac:dyDescent="0.15">
      <c r="I75" s="118"/>
      <c r="J75" s="118"/>
      <c r="K75" s="118"/>
      <c r="L75" s="118"/>
      <c r="M75" s="118"/>
      <c r="N75" s="118"/>
      <c r="O75" s="118"/>
    </row>
    <row r="76" spans="9:15" x14ac:dyDescent="0.15">
      <c r="I76" s="118"/>
      <c r="J76" s="118"/>
      <c r="K76" s="118"/>
      <c r="L76" s="118"/>
      <c r="M76" s="118"/>
      <c r="N76" s="118"/>
      <c r="O76" s="118"/>
    </row>
    <row r="77" spans="9:15" x14ac:dyDescent="0.15">
      <c r="I77" s="118"/>
      <c r="J77" s="118"/>
      <c r="K77" s="118"/>
      <c r="L77" s="118"/>
      <c r="M77" s="118"/>
      <c r="N77" s="118"/>
      <c r="O77" s="118"/>
    </row>
    <row r="78" spans="9:15" x14ac:dyDescent="0.15">
      <c r="I78" s="118"/>
      <c r="J78" s="118"/>
      <c r="K78" s="118"/>
      <c r="L78" s="118"/>
      <c r="M78" s="118"/>
      <c r="N78" s="118"/>
      <c r="O78" s="118"/>
    </row>
    <row r="79" spans="9:15" x14ac:dyDescent="0.15">
      <c r="I79" s="118"/>
      <c r="J79" s="118"/>
      <c r="K79" s="118"/>
      <c r="L79" s="118"/>
      <c r="M79" s="118"/>
      <c r="N79" s="118"/>
      <c r="O79" s="118"/>
    </row>
    <row r="80" spans="9:15" x14ac:dyDescent="0.15">
      <c r="I80" s="118"/>
      <c r="J80" s="118"/>
      <c r="K80" s="118"/>
      <c r="L80" s="118"/>
      <c r="M80" s="118"/>
      <c r="N80" s="118"/>
      <c r="O80" s="118"/>
    </row>
    <row r="81" spans="2:15" x14ac:dyDescent="0.15">
      <c r="I81" s="118"/>
      <c r="J81" s="118"/>
      <c r="K81" s="118"/>
      <c r="L81" s="118"/>
      <c r="M81" s="118"/>
      <c r="N81" s="118"/>
      <c r="O81" s="118"/>
    </row>
    <row r="82" spans="2:15" x14ac:dyDescent="0.15">
      <c r="I82" s="118"/>
      <c r="J82" s="118"/>
      <c r="K82" s="118"/>
      <c r="L82" s="118"/>
      <c r="M82" s="118"/>
      <c r="N82" s="118"/>
      <c r="O82" s="118"/>
    </row>
    <row r="83" spans="2:15" x14ac:dyDescent="0.15">
      <c r="B83" s="108"/>
      <c r="C83" s="109"/>
      <c r="D83" s="109"/>
      <c r="E83" s="109"/>
      <c r="F83" s="109"/>
      <c r="I83" s="118"/>
      <c r="J83" s="118"/>
      <c r="K83" s="118"/>
      <c r="L83" s="118"/>
      <c r="M83" s="118"/>
      <c r="N83" s="118"/>
      <c r="O83" s="118"/>
    </row>
    <row r="84" spans="2:15" x14ac:dyDescent="0.15">
      <c r="B84" s="108"/>
      <c r="C84" s="109"/>
      <c r="D84" s="109"/>
      <c r="E84" s="109"/>
      <c r="F84" s="109"/>
      <c r="I84" s="118"/>
      <c r="J84" s="118"/>
      <c r="K84" s="118"/>
      <c r="L84" s="118"/>
      <c r="M84" s="118"/>
      <c r="N84" s="118"/>
      <c r="O84" s="118"/>
    </row>
    <row r="85" spans="2:15" x14ac:dyDescent="0.15">
      <c r="I85" s="118"/>
      <c r="J85" s="118"/>
      <c r="K85" s="118"/>
      <c r="L85" s="118"/>
      <c r="M85" s="118"/>
      <c r="N85" s="118"/>
      <c r="O85" s="118"/>
    </row>
    <row r="86" spans="2:15" x14ac:dyDescent="0.15">
      <c r="I86" s="118"/>
      <c r="J86" s="118"/>
      <c r="K86" s="118"/>
      <c r="L86" s="118"/>
      <c r="M86" s="118"/>
      <c r="N86" s="118"/>
      <c r="O86" s="118"/>
    </row>
    <row r="87" spans="2:15" x14ac:dyDescent="0.15">
      <c r="I87" s="118"/>
      <c r="J87" s="118"/>
      <c r="K87" s="118"/>
      <c r="L87" s="118"/>
      <c r="M87" s="118"/>
      <c r="N87" s="118"/>
      <c r="O87" s="118"/>
    </row>
    <row r="88" spans="2:15" x14ac:dyDescent="0.15">
      <c r="I88" s="118"/>
      <c r="J88" s="118"/>
      <c r="K88" s="118"/>
      <c r="L88" s="118"/>
      <c r="M88" s="118"/>
      <c r="N88" s="118"/>
      <c r="O88" s="118"/>
    </row>
    <row r="89" spans="2:15" x14ac:dyDescent="0.15">
      <c r="I89" s="118"/>
      <c r="J89" s="118"/>
      <c r="K89" s="118"/>
      <c r="L89" s="118"/>
      <c r="M89" s="118"/>
      <c r="N89" s="118"/>
      <c r="O89" s="118"/>
    </row>
    <row r="90" spans="2:15" x14ac:dyDescent="0.15">
      <c r="I90" s="118"/>
      <c r="J90" s="118"/>
      <c r="K90" s="118"/>
      <c r="L90" s="118"/>
      <c r="M90" s="118"/>
      <c r="N90" s="118"/>
      <c r="O90" s="118"/>
    </row>
    <row r="91" spans="2:15" x14ac:dyDescent="0.15">
      <c r="I91" s="118"/>
      <c r="J91" s="118"/>
      <c r="K91" s="118"/>
      <c r="L91" s="118"/>
      <c r="M91" s="118"/>
      <c r="N91" s="118"/>
      <c r="O91" s="118"/>
    </row>
    <row r="92" spans="2:15" x14ac:dyDescent="0.15">
      <c r="I92" s="118"/>
      <c r="J92" s="118"/>
      <c r="K92" s="118"/>
      <c r="L92" s="118"/>
      <c r="M92" s="118"/>
      <c r="N92" s="118"/>
      <c r="O92" s="118"/>
    </row>
    <row r="93" spans="2:15" x14ac:dyDescent="0.15">
      <c r="I93" s="118"/>
      <c r="J93" s="118"/>
      <c r="K93" s="118"/>
      <c r="L93" s="118"/>
      <c r="M93" s="118"/>
      <c r="N93" s="118"/>
      <c r="O93" s="118"/>
    </row>
    <row r="94" spans="2:15" x14ac:dyDescent="0.15">
      <c r="I94" s="118"/>
      <c r="J94" s="118"/>
      <c r="K94" s="118"/>
      <c r="L94" s="118"/>
      <c r="M94" s="118"/>
      <c r="N94" s="118"/>
      <c r="O94" s="118"/>
    </row>
    <row r="95" spans="2:15" x14ac:dyDescent="0.15">
      <c r="I95" s="118"/>
      <c r="J95" s="118"/>
      <c r="K95" s="118"/>
      <c r="L95" s="118"/>
      <c r="M95" s="118"/>
      <c r="N95" s="118"/>
      <c r="O95" s="118"/>
    </row>
    <row r="96" spans="2:15" x14ac:dyDescent="0.15">
      <c r="I96" s="118"/>
      <c r="J96" s="118"/>
      <c r="K96" s="118"/>
      <c r="L96" s="118"/>
      <c r="M96" s="118"/>
      <c r="N96" s="118"/>
      <c r="O96" s="118"/>
    </row>
    <row r="97" spans="9:15" x14ac:dyDescent="0.15">
      <c r="I97" s="118"/>
      <c r="J97" s="118"/>
      <c r="K97" s="118"/>
      <c r="L97" s="118"/>
      <c r="M97" s="118"/>
      <c r="N97" s="118"/>
      <c r="O97" s="118"/>
    </row>
    <row r="98" spans="9:15" x14ac:dyDescent="0.15">
      <c r="I98" s="118"/>
      <c r="J98" s="118"/>
      <c r="K98" s="118"/>
      <c r="L98" s="118"/>
      <c r="M98" s="118"/>
      <c r="N98" s="118"/>
      <c r="O98" s="118"/>
    </row>
    <row r="99" spans="9:15" x14ac:dyDescent="0.15">
      <c r="I99" s="118"/>
      <c r="J99" s="118"/>
      <c r="K99" s="118"/>
      <c r="L99" s="118"/>
      <c r="M99" s="118"/>
      <c r="N99" s="118"/>
      <c r="O99" s="118"/>
    </row>
    <row r="100" spans="9:15" x14ac:dyDescent="0.15">
      <c r="I100" s="118"/>
      <c r="J100" s="118"/>
      <c r="K100" s="118"/>
      <c r="L100" s="118"/>
      <c r="M100" s="118"/>
      <c r="N100" s="118"/>
      <c r="O100" s="118"/>
    </row>
    <row r="101" spans="9:15" x14ac:dyDescent="0.15">
      <c r="I101" s="118"/>
      <c r="J101" s="118"/>
      <c r="K101" s="118"/>
      <c r="L101" s="118"/>
      <c r="M101" s="118"/>
      <c r="N101" s="118"/>
      <c r="O101" s="118"/>
    </row>
    <row r="102" spans="9:15" x14ac:dyDescent="0.15">
      <c r="I102" s="118"/>
      <c r="J102" s="118"/>
      <c r="K102" s="118"/>
      <c r="L102" s="118"/>
      <c r="M102" s="118"/>
      <c r="N102" s="118"/>
      <c r="O102" s="118"/>
    </row>
    <row r="103" spans="9:15" x14ac:dyDescent="0.15">
      <c r="I103" s="118"/>
      <c r="J103" s="118"/>
      <c r="K103" s="118"/>
      <c r="L103" s="118"/>
      <c r="M103" s="118"/>
      <c r="N103" s="118"/>
      <c r="O103" s="118"/>
    </row>
    <row r="104" spans="9:15" x14ac:dyDescent="0.15">
      <c r="I104" s="118"/>
      <c r="J104" s="118"/>
      <c r="K104" s="118"/>
      <c r="L104" s="118"/>
      <c r="M104" s="118"/>
      <c r="N104" s="118"/>
      <c r="O104" s="118"/>
    </row>
    <row r="105" spans="9:15" x14ac:dyDescent="0.15">
      <c r="I105" s="118"/>
      <c r="J105" s="118"/>
      <c r="K105" s="118"/>
      <c r="L105" s="118"/>
      <c r="M105" s="118"/>
      <c r="N105" s="118"/>
      <c r="O105" s="118"/>
    </row>
    <row r="106" spans="9:15" x14ac:dyDescent="0.15">
      <c r="I106" s="118"/>
      <c r="J106" s="118"/>
      <c r="K106" s="118"/>
      <c r="L106" s="118"/>
      <c r="M106" s="118"/>
      <c r="N106" s="118"/>
      <c r="O106" s="118"/>
    </row>
    <row r="107" spans="9:15" x14ac:dyDescent="0.15">
      <c r="I107" s="118"/>
      <c r="J107" s="118"/>
      <c r="K107" s="118"/>
      <c r="L107" s="118"/>
      <c r="M107" s="118"/>
      <c r="N107" s="118"/>
      <c r="O107" s="118"/>
    </row>
    <row r="108" spans="9:15" x14ac:dyDescent="0.15">
      <c r="I108" s="118"/>
      <c r="J108" s="118"/>
      <c r="K108" s="118"/>
      <c r="L108" s="118"/>
      <c r="M108" s="118"/>
      <c r="N108" s="118"/>
      <c r="O108" s="118"/>
    </row>
    <row r="109" spans="9:15" x14ac:dyDescent="0.15">
      <c r="I109" s="118"/>
      <c r="J109" s="118"/>
      <c r="K109" s="118"/>
      <c r="L109" s="118"/>
      <c r="M109" s="118"/>
      <c r="N109" s="118"/>
      <c r="O109" s="118"/>
    </row>
    <row r="110" spans="9:15" x14ac:dyDescent="0.15">
      <c r="I110" s="118"/>
      <c r="J110" s="118"/>
      <c r="K110" s="118"/>
      <c r="L110" s="118"/>
      <c r="M110" s="118"/>
      <c r="N110" s="118"/>
      <c r="O110" s="118"/>
    </row>
    <row r="111" spans="9:15" x14ac:dyDescent="0.15">
      <c r="I111" s="118"/>
      <c r="J111" s="118"/>
      <c r="K111" s="118"/>
      <c r="L111" s="118"/>
      <c r="M111" s="118"/>
      <c r="N111" s="118"/>
      <c r="O111" s="118"/>
    </row>
    <row r="112" spans="9:15" x14ac:dyDescent="0.15">
      <c r="I112" s="118"/>
      <c r="J112" s="118"/>
      <c r="K112" s="118"/>
      <c r="L112" s="118"/>
      <c r="M112" s="118"/>
      <c r="N112" s="118"/>
      <c r="O112" s="118"/>
    </row>
    <row r="113" spans="9:15" x14ac:dyDescent="0.15">
      <c r="I113" s="118"/>
      <c r="J113" s="118"/>
      <c r="K113" s="118"/>
      <c r="L113" s="118"/>
      <c r="M113" s="118"/>
      <c r="N113" s="118"/>
      <c r="O113" s="118"/>
    </row>
    <row r="114" spans="9:15" x14ac:dyDescent="0.15">
      <c r="I114" s="118"/>
      <c r="J114" s="118"/>
      <c r="K114" s="118"/>
      <c r="L114" s="118"/>
      <c r="M114" s="118"/>
      <c r="N114" s="118"/>
      <c r="O114" s="118"/>
    </row>
    <row r="115" spans="9:15" x14ac:dyDescent="0.15">
      <c r="I115" s="118"/>
      <c r="J115" s="118"/>
      <c r="K115" s="118"/>
      <c r="L115" s="118"/>
      <c r="M115" s="118"/>
      <c r="N115" s="118"/>
      <c r="O115" s="118"/>
    </row>
    <row r="116" spans="9:15" x14ac:dyDescent="0.15">
      <c r="I116" s="118"/>
      <c r="J116" s="118"/>
      <c r="K116" s="118"/>
      <c r="L116" s="118"/>
      <c r="M116" s="118"/>
      <c r="N116" s="118"/>
      <c r="O116" s="118"/>
    </row>
    <row r="117" spans="9:15" x14ac:dyDescent="0.15">
      <c r="I117" s="118"/>
      <c r="J117" s="118"/>
      <c r="K117" s="118"/>
      <c r="L117" s="118"/>
      <c r="M117" s="118"/>
      <c r="N117" s="118"/>
      <c r="O117" s="118"/>
    </row>
    <row r="118" spans="9:15" x14ac:dyDescent="0.15">
      <c r="I118" s="118"/>
      <c r="J118" s="118"/>
      <c r="K118" s="118"/>
      <c r="L118" s="118"/>
      <c r="M118" s="118"/>
      <c r="N118" s="118"/>
      <c r="O118" s="118"/>
    </row>
    <row r="119" spans="9:15" x14ac:dyDescent="0.15">
      <c r="I119" s="118"/>
      <c r="J119" s="118"/>
      <c r="K119" s="118"/>
      <c r="L119" s="118"/>
      <c r="M119" s="118"/>
      <c r="N119" s="118"/>
      <c r="O119" s="118"/>
    </row>
    <row r="120" spans="9:15" x14ac:dyDescent="0.15">
      <c r="I120" s="118"/>
      <c r="J120" s="118"/>
      <c r="K120" s="118"/>
      <c r="L120" s="118"/>
      <c r="M120" s="118"/>
      <c r="N120" s="118"/>
      <c r="O120" s="118"/>
    </row>
    <row r="121" spans="9:15" x14ac:dyDescent="0.15">
      <c r="I121" s="118"/>
      <c r="J121" s="118"/>
      <c r="K121" s="118"/>
      <c r="L121" s="118"/>
      <c r="M121" s="118"/>
      <c r="N121" s="118"/>
      <c r="O121" s="118"/>
    </row>
    <row r="122" spans="9:15" x14ac:dyDescent="0.15">
      <c r="I122" s="118"/>
      <c r="J122" s="118"/>
      <c r="K122" s="118"/>
      <c r="L122" s="118"/>
      <c r="M122" s="118"/>
      <c r="N122" s="118"/>
      <c r="O122" s="118"/>
    </row>
    <row r="123" spans="9:15" x14ac:dyDescent="0.15">
      <c r="I123" s="118"/>
      <c r="J123" s="118"/>
      <c r="K123" s="118"/>
      <c r="L123" s="118"/>
      <c r="M123" s="118"/>
      <c r="N123" s="118"/>
      <c r="O123" s="118"/>
    </row>
    <row r="124" spans="9:15" x14ac:dyDescent="0.15">
      <c r="I124" s="118"/>
      <c r="J124" s="118"/>
      <c r="K124" s="118"/>
      <c r="L124" s="118"/>
      <c r="M124" s="118"/>
      <c r="N124" s="118"/>
      <c r="O124" s="118"/>
    </row>
    <row r="125" spans="9:15" x14ac:dyDescent="0.15">
      <c r="I125" s="118"/>
      <c r="J125" s="118"/>
      <c r="K125" s="118"/>
      <c r="L125" s="118"/>
      <c r="M125" s="118"/>
      <c r="N125" s="118"/>
      <c r="O125" s="118"/>
    </row>
    <row r="126" spans="9:15" x14ac:dyDescent="0.15">
      <c r="I126" s="118"/>
      <c r="J126" s="118"/>
      <c r="K126" s="118"/>
      <c r="L126" s="118"/>
      <c r="M126" s="118"/>
      <c r="N126" s="118"/>
      <c r="O126" s="118"/>
    </row>
    <row r="127" spans="9:15" x14ac:dyDescent="0.15">
      <c r="I127" s="118"/>
      <c r="J127" s="118"/>
      <c r="K127" s="118"/>
      <c r="L127" s="118"/>
      <c r="M127" s="118"/>
      <c r="N127" s="118"/>
      <c r="O127" s="118"/>
    </row>
    <row r="128" spans="9:15" x14ac:dyDescent="0.15">
      <c r="I128" s="118"/>
      <c r="J128" s="118"/>
      <c r="K128" s="118"/>
      <c r="L128" s="118"/>
      <c r="M128" s="118"/>
      <c r="N128" s="118"/>
      <c r="O128" s="118"/>
    </row>
    <row r="129" spans="9:15" x14ac:dyDescent="0.15">
      <c r="I129" s="118"/>
      <c r="J129" s="118"/>
      <c r="K129" s="118"/>
      <c r="L129" s="118"/>
      <c r="M129" s="118"/>
      <c r="N129" s="118"/>
      <c r="O129" s="118"/>
    </row>
    <row r="130" spans="9:15" x14ac:dyDescent="0.15">
      <c r="I130" s="118"/>
      <c r="J130" s="118"/>
      <c r="K130" s="118"/>
      <c r="L130" s="118"/>
      <c r="M130" s="118"/>
      <c r="N130" s="118"/>
      <c r="O130" s="118"/>
    </row>
    <row r="131" spans="9:15" x14ac:dyDescent="0.15">
      <c r="I131" s="118"/>
      <c r="J131" s="118"/>
      <c r="K131" s="118"/>
      <c r="L131" s="118"/>
      <c r="M131" s="118"/>
      <c r="N131" s="118"/>
      <c r="O131" s="118"/>
    </row>
    <row r="132" spans="9:15" x14ac:dyDescent="0.15">
      <c r="I132" s="118"/>
      <c r="J132" s="118"/>
      <c r="K132" s="118"/>
      <c r="L132" s="118"/>
      <c r="M132" s="118"/>
      <c r="N132" s="118"/>
      <c r="O132" s="118"/>
    </row>
    <row r="133" spans="9:15" x14ac:dyDescent="0.15">
      <c r="I133" s="118"/>
      <c r="J133" s="118"/>
      <c r="K133" s="118"/>
      <c r="L133" s="118"/>
      <c r="M133" s="118"/>
      <c r="N133" s="118"/>
      <c r="O133" s="118"/>
    </row>
    <row r="134" spans="9:15" x14ac:dyDescent="0.15">
      <c r="I134" s="118"/>
      <c r="J134" s="118"/>
      <c r="K134" s="118"/>
      <c r="L134" s="118"/>
      <c r="M134" s="118"/>
      <c r="N134" s="118"/>
      <c r="O134" s="118"/>
    </row>
    <row r="135" spans="9:15" x14ac:dyDescent="0.15">
      <c r="I135" s="118"/>
      <c r="J135" s="118"/>
      <c r="K135" s="118"/>
      <c r="L135" s="118"/>
      <c r="M135" s="118"/>
      <c r="N135" s="118"/>
      <c r="O135" s="118"/>
    </row>
    <row r="136" spans="9:15" x14ac:dyDescent="0.15">
      <c r="I136" s="118"/>
      <c r="J136" s="118"/>
      <c r="K136" s="118"/>
      <c r="L136" s="118"/>
      <c r="M136" s="118"/>
      <c r="N136" s="118"/>
      <c r="O136" s="118"/>
    </row>
    <row r="137" spans="9:15" x14ac:dyDescent="0.15">
      <c r="I137" s="118"/>
      <c r="J137" s="118"/>
      <c r="K137" s="118"/>
      <c r="L137" s="118"/>
      <c r="M137" s="118"/>
      <c r="N137" s="118"/>
      <c r="O137" s="118"/>
    </row>
    <row r="138" spans="9:15" x14ac:dyDescent="0.15">
      <c r="I138" s="118"/>
      <c r="J138" s="118"/>
      <c r="K138" s="118"/>
      <c r="L138" s="118"/>
      <c r="M138" s="118"/>
      <c r="N138" s="118"/>
      <c r="O138" s="118"/>
    </row>
    <row r="139" spans="9:15" x14ac:dyDescent="0.15">
      <c r="I139" s="118"/>
      <c r="J139" s="118"/>
      <c r="K139" s="118"/>
      <c r="L139" s="118"/>
      <c r="M139" s="118"/>
      <c r="N139" s="118"/>
    </row>
    <row r="140" spans="9:15" x14ac:dyDescent="0.15">
      <c r="I140" s="118"/>
      <c r="J140" s="118"/>
      <c r="K140" s="118"/>
      <c r="L140" s="118"/>
      <c r="M140" s="118"/>
      <c r="N140" s="118"/>
    </row>
    <row r="141" spans="9:15" x14ac:dyDescent="0.15">
      <c r="I141" s="118"/>
      <c r="J141" s="118"/>
      <c r="K141" s="118"/>
      <c r="L141" s="118"/>
      <c r="M141" s="118"/>
      <c r="N141" s="118"/>
    </row>
    <row r="142" spans="9:15" x14ac:dyDescent="0.15">
      <c r="I142" s="118"/>
      <c r="J142" s="118"/>
      <c r="K142" s="118"/>
      <c r="L142" s="118"/>
      <c r="M142" s="118"/>
      <c r="N142" s="118"/>
    </row>
    <row r="143" spans="9:15" x14ac:dyDescent="0.15">
      <c r="I143" s="118"/>
      <c r="J143" s="118"/>
      <c r="K143" s="118"/>
      <c r="L143" s="118"/>
      <c r="M143" s="118"/>
      <c r="N143" s="118"/>
    </row>
    <row r="144" spans="9:15" x14ac:dyDescent="0.15">
      <c r="I144" s="118"/>
      <c r="J144" s="118"/>
      <c r="K144" s="118"/>
      <c r="L144" s="118"/>
      <c r="M144" s="118"/>
      <c r="N144" s="118"/>
    </row>
    <row r="145" spans="9:14" x14ac:dyDescent="0.15">
      <c r="I145" s="118"/>
      <c r="J145" s="118"/>
      <c r="K145" s="118"/>
      <c r="L145" s="118"/>
      <c r="M145" s="118"/>
      <c r="N145" s="118"/>
    </row>
    <row r="146" spans="9:14" x14ac:dyDescent="0.15">
      <c r="I146" s="118"/>
      <c r="J146" s="118"/>
      <c r="K146" s="118"/>
      <c r="L146" s="118"/>
      <c r="M146" s="118"/>
      <c r="N146" s="118"/>
    </row>
    <row r="147" spans="9:14" x14ac:dyDescent="0.15">
      <c r="I147" s="118"/>
      <c r="J147" s="118"/>
      <c r="K147" s="118"/>
      <c r="L147" s="118"/>
      <c r="M147" s="118"/>
      <c r="N147" s="118"/>
    </row>
    <row r="148" spans="9:14" x14ac:dyDescent="0.15">
      <c r="I148" s="118"/>
      <c r="J148" s="118"/>
      <c r="K148" s="118"/>
      <c r="L148" s="118"/>
      <c r="M148" s="118"/>
      <c r="N148" s="118"/>
    </row>
    <row r="149" spans="9:14" x14ac:dyDescent="0.15">
      <c r="I149" s="118"/>
      <c r="J149" s="118"/>
      <c r="K149" s="118"/>
      <c r="L149" s="118"/>
      <c r="M149" s="118"/>
      <c r="N149" s="118"/>
    </row>
    <row r="150" spans="9:14" x14ac:dyDescent="0.15">
      <c r="I150" s="118"/>
      <c r="J150" s="118"/>
      <c r="K150" s="118"/>
      <c r="L150" s="118"/>
      <c r="M150" s="118"/>
      <c r="N150" s="118"/>
    </row>
    <row r="151" spans="9:14" x14ac:dyDescent="0.15">
      <c r="I151" s="118"/>
      <c r="J151" s="118"/>
      <c r="K151" s="118"/>
      <c r="L151" s="118"/>
      <c r="M151" s="118"/>
      <c r="N151" s="118"/>
    </row>
    <row r="152" spans="9:14" x14ac:dyDescent="0.15">
      <c r="I152" s="118"/>
      <c r="J152" s="118"/>
      <c r="K152" s="118"/>
      <c r="L152" s="118"/>
      <c r="M152" s="118"/>
      <c r="N152" s="118"/>
    </row>
    <row r="153" spans="9:14" x14ac:dyDescent="0.15">
      <c r="I153" s="118"/>
      <c r="J153" s="118"/>
      <c r="K153" s="118"/>
      <c r="L153" s="118"/>
      <c r="M153" s="118"/>
      <c r="N153" s="118"/>
    </row>
    <row r="154" spans="9:14" x14ac:dyDescent="0.15">
      <c r="I154" s="118"/>
      <c r="J154" s="118"/>
      <c r="K154" s="118"/>
      <c r="L154" s="118"/>
      <c r="M154" s="118"/>
      <c r="N154" s="118"/>
    </row>
    <row r="155" spans="9:14" x14ac:dyDescent="0.15">
      <c r="I155" s="118"/>
      <c r="J155" s="118"/>
      <c r="K155" s="118"/>
      <c r="L155" s="118"/>
      <c r="M155" s="118"/>
      <c r="N155" s="118"/>
    </row>
    <row r="156" spans="9:14" x14ac:dyDescent="0.15">
      <c r="J156" s="118"/>
      <c r="K156" s="118"/>
      <c r="L156" s="118"/>
      <c r="M156" s="118"/>
      <c r="N156" s="118"/>
    </row>
    <row r="157" spans="9:14" x14ac:dyDescent="0.15">
      <c r="J157" s="118"/>
      <c r="K157" s="118"/>
      <c r="L157" s="118"/>
      <c r="M157" s="118"/>
      <c r="N157" s="118"/>
    </row>
    <row r="172" spans="15:15" x14ac:dyDescent="0.15">
      <c r="O172" s="118"/>
    </row>
    <row r="173" spans="15:15" x14ac:dyDescent="0.15">
      <c r="O173" s="118"/>
    </row>
    <row r="174" spans="15:15" x14ac:dyDescent="0.15">
      <c r="O174" s="118"/>
    </row>
    <row r="175" spans="15:15" x14ac:dyDescent="0.15">
      <c r="O175" s="118"/>
    </row>
    <row r="176" spans="15:15" x14ac:dyDescent="0.15">
      <c r="O176" s="118"/>
    </row>
    <row r="177" spans="15:15" x14ac:dyDescent="0.15">
      <c r="O177" s="118"/>
    </row>
    <row r="178" spans="15:15" x14ac:dyDescent="0.15">
      <c r="O178" s="118"/>
    </row>
    <row r="179" spans="15:15" x14ac:dyDescent="0.15">
      <c r="O179" s="118"/>
    </row>
    <row r="180" spans="15:15" x14ac:dyDescent="0.15">
      <c r="O180" s="118"/>
    </row>
    <row r="181" spans="15:15" x14ac:dyDescent="0.15">
      <c r="O181" s="118"/>
    </row>
    <row r="182" spans="15:15" x14ac:dyDescent="0.15">
      <c r="O182" s="118"/>
    </row>
    <row r="183" spans="15:15" x14ac:dyDescent="0.15">
      <c r="O183" s="118"/>
    </row>
    <row r="184" spans="15:15" x14ac:dyDescent="0.15">
      <c r="O184" s="118"/>
    </row>
    <row r="185" spans="15:15" x14ac:dyDescent="0.15">
      <c r="O185" s="118"/>
    </row>
    <row r="186" spans="15:15" x14ac:dyDescent="0.15">
      <c r="O186" s="118"/>
    </row>
    <row r="187" spans="15:15" x14ac:dyDescent="0.15">
      <c r="O187" s="118"/>
    </row>
    <row r="188" spans="15:15" x14ac:dyDescent="0.15">
      <c r="O188" s="118"/>
    </row>
    <row r="189" spans="15:15" x14ac:dyDescent="0.15">
      <c r="O189" s="118"/>
    </row>
    <row r="190" spans="15:15" x14ac:dyDescent="0.15">
      <c r="O190" s="118"/>
    </row>
    <row r="191" spans="15:15" x14ac:dyDescent="0.15">
      <c r="O191" s="118"/>
    </row>
  </sheetData>
  <mergeCells count="57">
    <mergeCell ref="B5:B7"/>
    <mergeCell ref="T5:U5"/>
    <mergeCell ref="T6:U6"/>
    <mergeCell ref="T7:U7"/>
    <mergeCell ref="I4:I5"/>
    <mergeCell ref="J4:J5"/>
    <mergeCell ref="M4:M5"/>
    <mergeCell ref="N4:N5"/>
    <mergeCell ref="T4:U4"/>
    <mergeCell ref="K35:L35"/>
    <mergeCell ref="B8:B11"/>
    <mergeCell ref="T8:U8"/>
    <mergeCell ref="T9:U9"/>
    <mergeCell ref="T10:U10"/>
    <mergeCell ref="T11:U11"/>
    <mergeCell ref="B12:B16"/>
    <mergeCell ref="B17:B20"/>
    <mergeCell ref="B21:B24"/>
    <mergeCell ref="I21:I24"/>
    <mergeCell ref="I25:I28"/>
    <mergeCell ref="I29:I32"/>
    <mergeCell ref="Q37:R37"/>
    <mergeCell ref="K38:L38"/>
    <mergeCell ref="P38:P44"/>
    <mergeCell ref="K39:L39"/>
    <mergeCell ref="K40:L40"/>
    <mergeCell ref="K41:L41"/>
    <mergeCell ref="K42:L42"/>
    <mergeCell ref="K43:L43"/>
    <mergeCell ref="B54:B57"/>
    <mergeCell ref="K54:L54"/>
    <mergeCell ref="I36:I43"/>
    <mergeCell ref="K36:L36"/>
    <mergeCell ref="K37:L37"/>
    <mergeCell ref="K49:L49"/>
    <mergeCell ref="B50:B53"/>
    <mergeCell ref="K50:L50"/>
    <mergeCell ref="K51:L51"/>
    <mergeCell ref="I44:I47"/>
    <mergeCell ref="K44:L44"/>
    <mergeCell ref="K45:L45"/>
    <mergeCell ref="K46:L46"/>
    <mergeCell ref="K47:L47"/>
    <mergeCell ref="I48:I51"/>
    <mergeCell ref="K48:L48"/>
    <mergeCell ref="I58:J58"/>
    <mergeCell ref="K58:L58"/>
    <mergeCell ref="Q45:Q49"/>
    <mergeCell ref="K55:L55"/>
    <mergeCell ref="K56:L56"/>
    <mergeCell ref="K57:L57"/>
    <mergeCell ref="P57:Q57"/>
    <mergeCell ref="Q51:Q55"/>
    <mergeCell ref="I52:I57"/>
    <mergeCell ref="K52:L52"/>
    <mergeCell ref="K53:L53"/>
    <mergeCell ref="P45:P56"/>
  </mergeCells>
  <phoneticPr fontId="4"/>
  <pageMargins left="0.78740157480314965" right="0.78740157480314965" top="0.78740157480314965" bottom="0.78740157480314965" header="0.39370078740157483" footer="0.39370078740157483"/>
  <pageSetup paperSize="9" scale="60" orientation="landscape" horizontalDpi="4294967293" verticalDpi="3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9"/>
  <sheetViews>
    <sheetView view="pageBreakPreview" zoomScale="80" zoomScaleNormal="75" zoomScaleSheetLayoutView="80" workbookViewId="0">
      <selection activeCell="F13" sqref="F13:F17"/>
    </sheetView>
  </sheetViews>
  <sheetFormatPr defaultColWidth="10.875" defaultRowHeight="13.5" x14ac:dyDescent="0.15"/>
  <cols>
    <col min="1" max="1" width="1.625" style="69" customWidth="1"/>
    <col min="2" max="2" width="5.875" style="69" customWidth="1"/>
    <col min="3" max="3" width="10.625" style="69" customWidth="1"/>
    <col min="4" max="4" width="12.375" style="69" customWidth="1"/>
    <col min="5" max="5" width="14.625" style="69" customWidth="1"/>
    <col min="6" max="7" width="15.875" style="69" customWidth="1"/>
    <col min="8" max="8" width="10.875" style="69"/>
    <col min="9" max="9" width="11.375" style="69" bestFit="1" customWidth="1"/>
    <col min="10" max="10" width="13.375" style="69" customWidth="1"/>
    <col min="11" max="11" width="7.125" style="69" customWidth="1"/>
    <col min="12" max="12" width="15.375" style="69" customWidth="1"/>
    <col min="13" max="13" width="9.375" style="69" bestFit="1" customWidth="1"/>
    <col min="14" max="14" width="10.875" style="69"/>
    <col min="15" max="15" width="7.25" style="69" customWidth="1"/>
    <col min="16" max="16" width="9.625" style="69" customWidth="1"/>
    <col min="17" max="17" width="10.875" style="69" customWidth="1"/>
    <col min="18" max="18" width="7.5" style="69" customWidth="1"/>
    <col min="19" max="19" width="3.75" style="69" customWidth="1"/>
    <col min="20" max="16384" width="10.875" style="69"/>
  </cols>
  <sheetData>
    <row r="1" spans="2:19" s="70" customFormat="1" ht="9.9499999999999993" customHeight="1" x14ac:dyDescent="0.15">
      <c r="B1" s="69"/>
      <c r="C1" s="69"/>
      <c r="D1" s="69"/>
      <c r="E1" s="69"/>
      <c r="F1" s="69"/>
      <c r="G1" s="69"/>
      <c r="H1" s="69"/>
      <c r="I1" s="69"/>
      <c r="J1" s="69"/>
      <c r="K1" s="69"/>
      <c r="L1" s="69"/>
      <c r="M1" s="69"/>
      <c r="N1" s="69"/>
      <c r="O1" s="69"/>
      <c r="P1" s="69"/>
      <c r="Q1" s="69"/>
      <c r="R1" s="69"/>
      <c r="S1" s="69"/>
    </row>
    <row r="2" spans="2:19" s="70" customFormat="1" ht="24.95" customHeight="1" thickBot="1" x14ac:dyDescent="0.2">
      <c r="B2" s="3" t="s">
        <v>475</v>
      </c>
      <c r="H2" s="71" t="s">
        <v>162</v>
      </c>
      <c r="I2" s="3" t="s">
        <v>809</v>
      </c>
      <c r="K2" s="71" t="s">
        <v>163</v>
      </c>
      <c r="L2" s="3"/>
      <c r="N2" s="69"/>
      <c r="O2" s="69"/>
      <c r="Q2" s="4"/>
      <c r="R2" s="4"/>
    </row>
    <row r="3" spans="2:19" s="70" customFormat="1" ht="18" customHeight="1" x14ac:dyDescent="0.15">
      <c r="B3" s="1229" t="s">
        <v>17</v>
      </c>
      <c r="C3" s="1230"/>
      <c r="D3" s="1230"/>
      <c r="E3" s="1231"/>
      <c r="F3" s="555" t="s">
        <v>18</v>
      </c>
      <c r="G3" s="545"/>
      <c r="H3" s="546" t="s">
        <v>19</v>
      </c>
      <c r="I3" s="547"/>
      <c r="J3" s="547"/>
      <c r="K3" s="1232" t="s">
        <v>822</v>
      </c>
      <c r="L3" s="1233"/>
      <c r="M3" s="1233"/>
      <c r="N3" s="1233"/>
      <c r="O3" s="1233"/>
      <c r="P3" s="1233"/>
      <c r="Q3" s="1233"/>
      <c r="R3" s="1233"/>
      <c r="S3" s="1234"/>
    </row>
    <row r="4" spans="2:19" s="70" customFormat="1" ht="18" customHeight="1" x14ac:dyDescent="0.15">
      <c r="B4" s="1252" t="s">
        <v>20</v>
      </c>
      <c r="C4" s="1253"/>
      <c r="D4" s="574" t="s">
        <v>131</v>
      </c>
      <c r="E4" s="575"/>
      <c r="F4" s="399">
        <f>R11</f>
        <v>873600</v>
      </c>
      <c r="G4" s="574" t="s">
        <v>123</v>
      </c>
      <c r="H4" s="576"/>
      <c r="I4" s="576"/>
      <c r="J4" s="576"/>
      <c r="K4" s="397" t="s">
        <v>190</v>
      </c>
      <c r="L4" s="398" t="s">
        <v>823</v>
      </c>
      <c r="M4" s="541" t="s">
        <v>21</v>
      </c>
      <c r="N4" s="541" t="s">
        <v>20</v>
      </c>
      <c r="O4" s="398" t="s">
        <v>190</v>
      </c>
      <c r="P4" s="398" t="s">
        <v>823</v>
      </c>
      <c r="Q4" s="541" t="s">
        <v>21</v>
      </c>
      <c r="R4" s="1149" t="s">
        <v>20</v>
      </c>
      <c r="S4" s="1150"/>
    </row>
    <row r="5" spans="2:19" s="70" customFormat="1" ht="18" customHeight="1" x14ac:dyDescent="0.15">
      <c r="B5" s="1252"/>
      <c r="C5" s="1253"/>
      <c r="D5" s="574" t="s">
        <v>58</v>
      </c>
      <c r="E5" s="575"/>
      <c r="F5" s="399"/>
      <c r="G5" s="123" t="s">
        <v>124</v>
      </c>
      <c r="H5" s="134"/>
      <c r="I5" s="134"/>
      <c r="J5" s="134"/>
      <c r="K5" s="400"/>
      <c r="L5" s="399">
        <v>3200</v>
      </c>
      <c r="M5" s="399">
        <v>273</v>
      </c>
      <c r="N5" s="399">
        <f>L5*M5</f>
        <v>873600</v>
      </c>
      <c r="O5" s="399"/>
      <c r="P5" s="399"/>
      <c r="Q5" s="399"/>
      <c r="R5" s="1260">
        <f>P5*Q5</f>
        <v>0</v>
      </c>
      <c r="S5" s="1261"/>
    </row>
    <row r="6" spans="2:19" s="70" customFormat="1" ht="18" customHeight="1" x14ac:dyDescent="0.15">
      <c r="B6" s="1243" t="s">
        <v>134</v>
      </c>
      <c r="C6" s="1244" t="s">
        <v>213</v>
      </c>
      <c r="D6" s="399" t="s">
        <v>45</v>
      </c>
      <c r="E6" s="144"/>
      <c r="F6" s="399">
        <f>+P13</f>
        <v>0</v>
      </c>
      <c r="G6" s="123" t="s">
        <v>824</v>
      </c>
      <c r="H6" s="134"/>
      <c r="I6" s="134"/>
      <c r="J6" s="134"/>
      <c r="K6" s="148"/>
      <c r="L6" s="145"/>
      <c r="M6" s="399"/>
      <c r="N6" s="399">
        <f>L6*M6</f>
        <v>0</v>
      </c>
      <c r="O6" s="399"/>
      <c r="P6" s="399"/>
      <c r="Q6" s="399"/>
      <c r="R6" s="1260">
        <f t="shared" ref="R6:R9" si="0">P6*Q6</f>
        <v>0</v>
      </c>
      <c r="S6" s="1261"/>
    </row>
    <row r="7" spans="2:19" s="70" customFormat="1" ht="18" customHeight="1" x14ac:dyDescent="0.15">
      <c r="B7" s="1112"/>
      <c r="C7" s="1115"/>
      <c r="D7" s="399" t="s">
        <v>46</v>
      </c>
      <c r="E7" s="144"/>
      <c r="F7" s="399">
        <f>P22</f>
        <v>86960</v>
      </c>
      <c r="G7" s="574" t="s">
        <v>825</v>
      </c>
      <c r="H7" s="576"/>
      <c r="I7" s="576"/>
      <c r="J7" s="577"/>
      <c r="K7" s="578"/>
      <c r="L7" s="579"/>
      <c r="M7" s="399"/>
      <c r="N7" s="399">
        <f t="shared" ref="N7:N11" si="1">L7*M7</f>
        <v>0</v>
      </c>
      <c r="O7" s="399"/>
      <c r="P7" s="399"/>
      <c r="Q7" s="399"/>
      <c r="R7" s="1260">
        <f t="shared" si="0"/>
        <v>0</v>
      </c>
      <c r="S7" s="1261"/>
    </row>
    <row r="8" spans="2:19" s="70" customFormat="1" ht="18" customHeight="1" x14ac:dyDescent="0.15">
      <c r="B8" s="1112"/>
      <c r="C8" s="1115"/>
      <c r="D8" s="399" t="s">
        <v>47</v>
      </c>
      <c r="E8" s="144"/>
      <c r="F8" s="399">
        <f>P28</f>
        <v>43001.5</v>
      </c>
      <c r="G8" s="123" t="s">
        <v>826</v>
      </c>
      <c r="H8" s="134"/>
      <c r="I8" s="134"/>
      <c r="J8" s="150"/>
      <c r="K8" s="144"/>
      <c r="L8" s="399"/>
      <c r="M8" s="399"/>
      <c r="N8" s="399">
        <f t="shared" si="1"/>
        <v>0</v>
      </c>
      <c r="O8" s="399"/>
      <c r="P8" s="399"/>
      <c r="Q8" s="399"/>
      <c r="R8" s="1260">
        <f t="shared" si="0"/>
        <v>0</v>
      </c>
      <c r="S8" s="1261"/>
    </row>
    <row r="9" spans="2:19" s="70" customFormat="1" ht="18" customHeight="1" x14ac:dyDescent="0.15">
      <c r="B9" s="1112"/>
      <c r="C9" s="1115"/>
      <c r="D9" s="399" t="s">
        <v>59</v>
      </c>
      <c r="E9" s="144"/>
      <c r="F9" s="399">
        <f>P37</f>
        <v>5910.116</v>
      </c>
      <c r="G9" s="123" t="s">
        <v>827</v>
      </c>
      <c r="H9" s="134"/>
      <c r="I9" s="134"/>
      <c r="J9" s="150"/>
      <c r="K9" s="144"/>
      <c r="L9" s="399"/>
      <c r="M9" s="399"/>
      <c r="N9" s="399">
        <f t="shared" si="1"/>
        <v>0</v>
      </c>
      <c r="O9" s="399"/>
      <c r="P9" s="399"/>
      <c r="Q9" s="399"/>
      <c r="R9" s="1260">
        <f t="shared" si="0"/>
        <v>0</v>
      </c>
      <c r="S9" s="1261"/>
    </row>
    <row r="10" spans="2:19" s="70" customFormat="1" ht="18" customHeight="1" x14ac:dyDescent="0.15">
      <c r="B10" s="1112"/>
      <c r="C10" s="1115"/>
      <c r="D10" s="399" t="s">
        <v>48</v>
      </c>
      <c r="E10" s="144"/>
      <c r="F10" s="399">
        <f>'[1]８　レモン算出基礎'!V16</f>
        <v>0</v>
      </c>
      <c r="G10" s="1265" t="s">
        <v>828</v>
      </c>
      <c r="H10" s="1266"/>
      <c r="I10" s="1266"/>
      <c r="J10" s="1261"/>
      <c r="K10" s="144"/>
      <c r="L10" s="399"/>
      <c r="M10" s="399"/>
      <c r="N10" s="399">
        <f t="shared" si="1"/>
        <v>0</v>
      </c>
      <c r="O10" s="399"/>
      <c r="P10" s="399"/>
      <c r="Q10" s="399"/>
      <c r="R10" s="1260"/>
      <c r="S10" s="1261"/>
    </row>
    <row r="11" spans="2:19" s="70" customFormat="1" ht="18" customHeight="1" thickBot="1" x14ac:dyDescent="0.2">
      <c r="B11" s="1112"/>
      <c r="C11" s="1115"/>
      <c r="D11" s="399" t="s">
        <v>4</v>
      </c>
      <c r="E11" s="144"/>
      <c r="F11" s="399">
        <f>'８-4　レモン算出基礎'!$V$34</f>
        <v>1306.6285714285714</v>
      </c>
      <c r="G11" s="1265" t="s">
        <v>828</v>
      </c>
      <c r="H11" s="1266"/>
      <c r="I11" s="1266"/>
      <c r="J11" s="1261"/>
      <c r="K11" s="83"/>
      <c r="L11" s="72"/>
      <c r="M11" s="72"/>
      <c r="N11" s="401">
        <f t="shared" si="1"/>
        <v>0</v>
      </c>
      <c r="O11" s="73" t="s">
        <v>22</v>
      </c>
      <c r="P11" s="580">
        <f>SUM(L5:L11,P5:Q10)</f>
        <v>3200</v>
      </c>
      <c r="Q11" s="581">
        <f>R11/P11</f>
        <v>273</v>
      </c>
      <c r="R11" s="1250">
        <f>SUM(N5:N11,R5:S10)</f>
        <v>873600</v>
      </c>
      <c r="S11" s="1251"/>
    </row>
    <row r="12" spans="2:19" s="70" customFormat="1" ht="18" customHeight="1" thickTop="1" x14ac:dyDescent="0.15">
      <c r="B12" s="1112"/>
      <c r="C12" s="1115"/>
      <c r="D12" s="399" t="s">
        <v>5</v>
      </c>
      <c r="E12" s="144"/>
      <c r="F12" s="399"/>
      <c r="G12" s="123" t="s">
        <v>124</v>
      </c>
      <c r="H12" s="134"/>
      <c r="I12" s="134"/>
      <c r="J12" s="150"/>
      <c r="K12" s="1135" t="s">
        <v>135</v>
      </c>
      <c r="L12" s="143" t="s">
        <v>100</v>
      </c>
      <c r="M12" s="540" t="s">
        <v>7</v>
      </c>
      <c r="N12" s="209" t="s">
        <v>829</v>
      </c>
      <c r="O12" s="539" t="s">
        <v>21</v>
      </c>
      <c r="P12" s="539" t="s">
        <v>24</v>
      </c>
      <c r="Q12" s="1138" t="s">
        <v>25</v>
      </c>
      <c r="R12" s="1139"/>
      <c r="S12" s="1140"/>
    </row>
    <row r="13" spans="2:19" s="70" customFormat="1" ht="18" customHeight="1" x14ac:dyDescent="0.15">
      <c r="B13" s="1112"/>
      <c r="C13" s="1115"/>
      <c r="D13" s="1246" t="s">
        <v>49</v>
      </c>
      <c r="E13" s="402" t="s">
        <v>121</v>
      </c>
      <c r="F13" s="399">
        <f>'６　固定資本装備と減価償却費'!L10*H13</f>
        <v>3633.6</v>
      </c>
      <c r="G13" s="123" t="s">
        <v>830</v>
      </c>
      <c r="H13" s="131">
        <v>0.01</v>
      </c>
      <c r="I13" s="1270" t="s">
        <v>126</v>
      </c>
      <c r="J13" s="1271"/>
      <c r="K13" s="1136"/>
      <c r="L13" s="582"/>
      <c r="M13" s="583" t="s">
        <v>195</v>
      </c>
      <c r="N13" s="584"/>
      <c r="O13" s="584"/>
      <c r="P13" s="584">
        <f>N13*O13</f>
        <v>0</v>
      </c>
      <c r="Q13" s="1262"/>
      <c r="R13" s="1263"/>
      <c r="S13" s="1264"/>
    </row>
    <row r="14" spans="2:19" s="70" customFormat="1" ht="18" customHeight="1" x14ac:dyDescent="0.15">
      <c r="B14" s="1112"/>
      <c r="C14" s="1115"/>
      <c r="D14" s="1121"/>
      <c r="E14" s="402" t="s">
        <v>122</v>
      </c>
      <c r="F14" s="399">
        <f>'６　固定資本装備と減価償却費'!L10*H14</f>
        <v>18168</v>
      </c>
      <c r="G14" s="123" t="s">
        <v>830</v>
      </c>
      <c r="H14" s="131">
        <v>0.05</v>
      </c>
      <c r="I14" s="1270" t="s">
        <v>126</v>
      </c>
      <c r="J14" s="1271"/>
      <c r="K14" s="1136"/>
      <c r="L14" s="585"/>
      <c r="M14" s="586"/>
      <c r="N14" s="584"/>
      <c r="O14" s="584"/>
      <c r="P14" s="584">
        <f>N14*O14</f>
        <v>0</v>
      </c>
      <c r="Q14" s="1262"/>
      <c r="R14" s="1263"/>
      <c r="S14" s="1264"/>
    </row>
    <row r="15" spans="2:19" s="70" customFormat="1" ht="18" customHeight="1" thickBot="1" x14ac:dyDescent="0.2">
      <c r="B15" s="1112"/>
      <c r="C15" s="1115"/>
      <c r="D15" s="1246" t="s">
        <v>60</v>
      </c>
      <c r="E15" s="402" t="s">
        <v>121</v>
      </c>
      <c r="F15" s="399">
        <f>'６　固定資本装備と減価償却費'!P10</f>
        <v>29337.771753862831</v>
      </c>
      <c r="G15" s="123" t="s">
        <v>126</v>
      </c>
      <c r="H15" s="129"/>
      <c r="I15" s="129"/>
      <c r="J15" s="130"/>
      <c r="K15" s="1136"/>
      <c r="L15" s="79" t="s">
        <v>26</v>
      </c>
      <c r="M15" s="78"/>
      <c r="N15" s="79"/>
      <c r="O15" s="79"/>
      <c r="P15" s="79">
        <f>SUM(P10:P14)</f>
        <v>3200</v>
      </c>
      <c r="Q15" s="1247"/>
      <c r="R15" s="1248"/>
      <c r="S15" s="1249"/>
    </row>
    <row r="16" spans="2:19" s="70" customFormat="1" ht="18" customHeight="1" thickTop="1" x14ac:dyDescent="0.15">
      <c r="B16" s="1112"/>
      <c r="C16" s="1115"/>
      <c r="D16" s="1120"/>
      <c r="E16" s="402" t="s">
        <v>122</v>
      </c>
      <c r="F16" s="399">
        <f>'６　固定資本装備と減価償却費'!P19</f>
        <v>73083.428571428565</v>
      </c>
      <c r="G16" s="123" t="s">
        <v>126</v>
      </c>
      <c r="H16" s="129"/>
      <c r="I16" s="129"/>
      <c r="J16" s="130"/>
      <c r="K16" s="1136"/>
      <c r="L16" s="139" t="s">
        <v>831</v>
      </c>
      <c r="M16" s="140"/>
      <c r="N16" s="210" t="s">
        <v>829</v>
      </c>
      <c r="O16" s="538" t="s">
        <v>21</v>
      </c>
      <c r="P16" s="141" t="s">
        <v>24</v>
      </c>
      <c r="Q16" s="1125" t="s">
        <v>25</v>
      </c>
      <c r="R16" s="1126"/>
      <c r="S16" s="1127"/>
    </row>
    <row r="17" spans="1:19" s="70" customFormat="1" ht="18" customHeight="1" x14ac:dyDescent="0.15">
      <c r="B17" s="1112"/>
      <c r="C17" s="1115"/>
      <c r="D17" s="1121"/>
      <c r="E17" s="399" t="s">
        <v>50</v>
      </c>
      <c r="F17" s="399" t="e">
        <f>'６　固定資本装備と減価償却費'!#REF!</f>
        <v>#REF!</v>
      </c>
      <c r="G17" s="123" t="s">
        <v>126</v>
      </c>
      <c r="H17" s="129"/>
      <c r="I17" s="129"/>
      <c r="J17" s="130"/>
      <c r="K17" s="1136"/>
      <c r="L17" s="574" t="s">
        <v>832</v>
      </c>
      <c r="M17" s="586" t="s">
        <v>833</v>
      </c>
      <c r="N17" s="123"/>
      <c r="O17" s="138"/>
      <c r="P17" s="136">
        <f>'８-4　レモン算出基礎'!G7</f>
        <v>24000</v>
      </c>
      <c r="Q17" s="1267"/>
      <c r="R17" s="1268"/>
      <c r="S17" s="1269"/>
    </row>
    <row r="18" spans="1:19" s="70" customFormat="1" ht="18" customHeight="1" x14ac:dyDescent="0.15">
      <c r="A18" s="69"/>
      <c r="B18" s="1112"/>
      <c r="C18" s="1115"/>
      <c r="D18" s="399" t="s">
        <v>51</v>
      </c>
      <c r="E18" s="144"/>
      <c r="F18" s="399"/>
      <c r="G18" s="123" t="s">
        <v>124</v>
      </c>
      <c r="H18" s="129"/>
      <c r="I18" s="589" t="s">
        <v>127</v>
      </c>
      <c r="J18" s="130"/>
      <c r="K18" s="1136"/>
      <c r="L18" s="574" t="s">
        <v>422</v>
      </c>
      <c r="M18" s="586" t="s">
        <v>834</v>
      </c>
      <c r="N18" s="123"/>
      <c r="O18" s="138"/>
      <c r="P18" s="136">
        <f>'８-4　レモン算出基礎'!G11</f>
        <v>2300</v>
      </c>
      <c r="Q18" s="1267"/>
      <c r="R18" s="1268"/>
      <c r="S18" s="1269"/>
    </row>
    <row r="19" spans="1:19" s="70" customFormat="1" ht="18" customHeight="1" x14ac:dyDescent="0.15">
      <c r="A19" s="69"/>
      <c r="B19" s="1112"/>
      <c r="C19" s="1115"/>
      <c r="D19" s="399" t="s">
        <v>101</v>
      </c>
      <c r="E19" s="144"/>
      <c r="F19" s="399" t="e">
        <f>SUM(F6:F18)*H19</f>
        <v>#REF!</v>
      </c>
      <c r="G19" s="151" t="s">
        <v>136</v>
      </c>
      <c r="H19" s="590">
        <v>0.01</v>
      </c>
      <c r="I19" s="591"/>
      <c r="J19" s="592"/>
      <c r="K19" s="1136"/>
      <c r="L19" s="123" t="s">
        <v>103</v>
      </c>
      <c r="M19" s="586" t="s">
        <v>834</v>
      </c>
      <c r="N19" s="123"/>
      <c r="O19" s="138"/>
      <c r="P19" s="136">
        <f>'８-4　レモン算出基礎'!G16</f>
        <v>60660</v>
      </c>
      <c r="Q19" s="1267"/>
      <c r="R19" s="1268"/>
      <c r="S19" s="1269"/>
    </row>
    <row r="20" spans="1:19" s="70" customFormat="1" ht="18" customHeight="1" x14ac:dyDescent="0.15">
      <c r="A20" s="69"/>
      <c r="B20" s="1112"/>
      <c r="C20" s="1116"/>
      <c r="D20" s="1241" t="s">
        <v>835</v>
      </c>
      <c r="E20" s="1242"/>
      <c r="F20" s="406" t="e">
        <f>SUM(F6:F19)</f>
        <v>#REF!</v>
      </c>
      <c r="G20" s="132"/>
      <c r="H20" s="591"/>
      <c r="I20" s="591"/>
      <c r="J20" s="593"/>
      <c r="K20" s="1136"/>
      <c r="L20" s="123" t="s">
        <v>105</v>
      </c>
      <c r="M20" s="134"/>
      <c r="N20" s="123"/>
      <c r="O20" s="138"/>
      <c r="P20" s="136"/>
      <c r="Q20" s="1267"/>
      <c r="R20" s="1268"/>
      <c r="S20" s="1269"/>
    </row>
    <row r="21" spans="1:19" s="70" customFormat="1" ht="18" customHeight="1" x14ac:dyDescent="0.15">
      <c r="A21" s="69"/>
      <c r="B21" s="1112"/>
      <c r="C21" s="1245" t="s">
        <v>125</v>
      </c>
      <c r="D21" s="1240" t="s">
        <v>52</v>
      </c>
      <c r="E21" s="16" t="s">
        <v>1</v>
      </c>
      <c r="F21" s="401">
        <f>P11*41</f>
        <v>131200</v>
      </c>
      <c r="G21" s="574" t="s">
        <v>270</v>
      </c>
      <c r="H21" s="134"/>
      <c r="I21" s="76"/>
      <c r="J21" s="150"/>
      <c r="K21" s="1136"/>
      <c r="L21" s="123" t="s">
        <v>106</v>
      </c>
      <c r="M21" s="134"/>
      <c r="N21" s="123"/>
      <c r="O21" s="136"/>
      <c r="P21" s="136"/>
      <c r="Q21" s="1267"/>
      <c r="R21" s="1268"/>
      <c r="S21" s="1269"/>
    </row>
    <row r="22" spans="1:19" s="70" customFormat="1" ht="18" customHeight="1" thickBot="1" x14ac:dyDescent="0.2">
      <c r="A22" s="69"/>
      <c r="B22" s="1112"/>
      <c r="C22" s="1159"/>
      <c r="D22" s="996"/>
      <c r="E22" s="16" t="s">
        <v>2</v>
      </c>
      <c r="F22" s="526"/>
      <c r="G22" s="574" t="s">
        <v>124</v>
      </c>
      <c r="H22" s="594"/>
      <c r="I22" s="594"/>
      <c r="J22" s="595"/>
      <c r="K22" s="1136"/>
      <c r="L22" s="79" t="s">
        <v>26</v>
      </c>
      <c r="M22" s="78"/>
      <c r="N22" s="79"/>
      <c r="O22" s="79"/>
      <c r="P22" s="79">
        <f>SUM(P17:P21)</f>
        <v>86960</v>
      </c>
      <c r="Q22" s="1247"/>
      <c r="R22" s="1248"/>
      <c r="S22" s="1249"/>
    </row>
    <row r="23" spans="1:19" s="70" customFormat="1" ht="18" customHeight="1" thickTop="1" x14ac:dyDescent="0.15">
      <c r="A23" s="69"/>
      <c r="B23" s="1112"/>
      <c r="C23" s="1159"/>
      <c r="D23" s="1161"/>
      <c r="E23" s="16" t="s">
        <v>6</v>
      </c>
      <c r="F23" s="401">
        <f>R11*0.135</f>
        <v>117936.00000000001</v>
      </c>
      <c r="G23" s="574" t="s">
        <v>272</v>
      </c>
      <c r="H23" s="576"/>
      <c r="I23" s="594"/>
      <c r="J23" s="577"/>
      <c r="K23" s="1136"/>
      <c r="L23" s="123" t="s">
        <v>836</v>
      </c>
      <c r="M23" s="134"/>
      <c r="N23" s="135" t="s">
        <v>23</v>
      </c>
      <c r="O23" s="135" t="s">
        <v>21</v>
      </c>
      <c r="P23" s="135" t="s">
        <v>24</v>
      </c>
      <c r="Q23" s="1125" t="s">
        <v>25</v>
      </c>
      <c r="R23" s="1126"/>
      <c r="S23" s="1127"/>
    </row>
    <row r="24" spans="1:19" s="70" customFormat="1" ht="18" customHeight="1" x14ac:dyDescent="0.15">
      <c r="A24" s="69"/>
      <c r="B24" s="1112"/>
      <c r="C24" s="1159"/>
      <c r="D24" s="16" t="s">
        <v>197</v>
      </c>
      <c r="E24" s="22"/>
      <c r="F24" s="526"/>
      <c r="G24" s="574" t="s">
        <v>124</v>
      </c>
      <c r="H24" s="596"/>
      <c r="I24" s="597"/>
      <c r="J24" s="598"/>
      <c r="K24" s="1136"/>
      <c r="L24" s="136" t="s">
        <v>27</v>
      </c>
      <c r="M24" s="134"/>
      <c r="N24" s="123" t="s">
        <v>837</v>
      </c>
      <c r="O24" s="136"/>
      <c r="P24" s="136">
        <f>'８-4　レモン算出基礎'!G38</f>
        <v>14814.9</v>
      </c>
      <c r="Q24" s="1267"/>
      <c r="R24" s="1268"/>
      <c r="S24" s="1269"/>
    </row>
    <row r="25" spans="1:19" s="70" customFormat="1" ht="18" customHeight="1" x14ac:dyDescent="0.15">
      <c r="A25" s="69"/>
      <c r="B25" s="1112"/>
      <c r="C25" s="1159"/>
      <c r="D25" s="16" t="s">
        <v>61</v>
      </c>
      <c r="E25" s="22"/>
      <c r="F25" s="526"/>
      <c r="G25" s="574" t="s">
        <v>124</v>
      </c>
      <c r="H25" s="152"/>
      <c r="I25" s="153"/>
      <c r="J25" s="154"/>
      <c r="K25" s="1136"/>
      <c r="L25" s="136" t="s">
        <v>28</v>
      </c>
      <c r="M25" s="134"/>
      <c r="N25" s="123" t="s">
        <v>838</v>
      </c>
      <c r="O25" s="136"/>
      <c r="P25" s="136">
        <f>'８-4　レモン算出基礎'!G49</f>
        <v>21291.599999999999</v>
      </c>
      <c r="Q25" s="1267"/>
      <c r="R25" s="1268"/>
      <c r="S25" s="1269"/>
    </row>
    <row r="26" spans="1:19" s="70" customFormat="1" ht="18" customHeight="1" x14ac:dyDescent="0.15">
      <c r="A26" s="69"/>
      <c r="B26" s="1112"/>
      <c r="C26" s="1159"/>
      <c r="D26" s="16" t="s">
        <v>78</v>
      </c>
      <c r="E26" s="17"/>
      <c r="F26" s="526">
        <f>'８-4　レモン算出基礎'!$V$57</f>
        <v>8690</v>
      </c>
      <c r="G26" s="574" t="s">
        <v>828</v>
      </c>
      <c r="H26" s="599"/>
      <c r="I26" s="599"/>
      <c r="J26" s="600"/>
      <c r="K26" s="1136"/>
      <c r="L26" s="136" t="s">
        <v>29</v>
      </c>
      <c r="M26" s="134"/>
      <c r="N26" s="123" t="s">
        <v>839</v>
      </c>
      <c r="O26" s="136"/>
      <c r="P26" s="136">
        <f>'８-4　レモン算出基礎'!G53</f>
        <v>6240</v>
      </c>
      <c r="Q26" s="1267"/>
      <c r="R26" s="1268"/>
      <c r="S26" s="1269"/>
    </row>
    <row r="27" spans="1:19" s="70" customFormat="1" ht="18" customHeight="1" x14ac:dyDescent="0.15">
      <c r="A27" s="69"/>
      <c r="B27" s="1112"/>
      <c r="C27" s="1159"/>
      <c r="D27" s="23" t="s">
        <v>62</v>
      </c>
      <c r="E27" s="24"/>
      <c r="F27" s="227">
        <v>5000</v>
      </c>
      <c r="G27" s="123" t="s">
        <v>1031</v>
      </c>
      <c r="H27" s="152"/>
      <c r="I27" s="153"/>
      <c r="J27" s="598"/>
      <c r="K27" s="1136"/>
      <c r="L27" s="136" t="s">
        <v>86</v>
      </c>
      <c r="M27" s="134"/>
      <c r="N27" s="123" t="s">
        <v>840</v>
      </c>
      <c r="O27" s="136"/>
      <c r="P27" s="136">
        <f>'８-4　レモン算出基礎'!G57</f>
        <v>655</v>
      </c>
      <c r="Q27" s="1267"/>
      <c r="R27" s="1268"/>
      <c r="S27" s="1269"/>
    </row>
    <row r="28" spans="1:19" s="70" customFormat="1" ht="18" customHeight="1" thickBot="1" x14ac:dyDescent="0.2">
      <c r="A28" s="69"/>
      <c r="B28" s="1112"/>
      <c r="C28" s="1159"/>
      <c r="D28" s="16" t="s">
        <v>53</v>
      </c>
      <c r="E28" s="17"/>
      <c r="F28" s="526">
        <f>'８-4　レモン算出基礎'!$N$60</f>
        <v>3891.04</v>
      </c>
      <c r="G28" s="574" t="s">
        <v>828</v>
      </c>
      <c r="H28" s="599"/>
      <c r="I28" s="599"/>
      <c r="J28" s="600"/>
      <c r="K28" s="1136"/>
      <c r="L28" s="79" t="s">
        <v>26</v>
      </c>
      <c r="M28" s="78"/>
      <c r="N28" s="79"/>
      <c r="O28" s="79"/>
      <c r="P28" s="79">
        <f>SUM(P24:P27)</f>
        <v>43001.5</v>
      </c>
      <c r="Q28" s="1247"/>
      <c r="R28" s="1248"/>
      <c r="S28" s="1249"/>
    </row>
    <row r="29" spans="1:19" s="70" customFormat="1" ht="18" customHeight="1" thickTop="1" x14ac:dyDescent="0.15">
      <c r="A29" s="69"/>
      <c r="B29" s="1112"/>
      <c r="C29" s="1159"/>
      <c r="D29" s="16" t="s">
        <v>198</v>
      </c>
      <c r="E29" s="22"/>
      <c r="F29" s="526">
        <f>SUM(F21:F28)*H29</f>
        <v>2667.1704</v>
      </c>
      <c r="G29" s="227" t="s">
        <v>214</v>
      </c>
      <c r="H29" s="590">
        <v>0.01</v>
      </c>
      <c r="I29" s="133"/>
      <c r="J29" s="601"/>
      <c r="K29" s="1136"/>
      <c r="L29" s="123" t="s">
        <v>841</v>
      </c>
      <c r="M29" s="134"/>
      <c r="N29" s="135" t="s">
        <v>23</v>
      </c>
      <c r="O29" s="135" t="s">
        <v>21</v>
      </c>
      <c r="P29" s="135" t="s">
        <v>24</v>
      </c>
      <c r="Q29" s="1125" t="s">
        <v>25</v>
      </c>
      <c r="R29" s="1126"/>
      <c r="S29" s="1127"/>
    </row>
    <row r="30" spans="1:19" s="70" customFormat="1" ht="18" customHeight="1" thickBot="1" x14ac:dyDescent="0.2">
      <c r="A30" s="69"/>
      <c r="B30" s="1113"/>
      <c r="C30" s="1160"/>
      <c r="D30" s="1162" t="s">
        <v>130</v>
      </c>
      <c r="E30" s="1163"/>
      <c r="F30" s="124">
        <f>SUM(F21:F29)</f>
        <v>269384.21039999998</v>
      </c>
      <c r="G30" s="125"/>
      <c r="H30" s="126"/>
      <c r="I30" s="127"/>
      <c r="J30" s="602"/>
      <c r="K30" s="1136"/>
      <c r="L30" s="136" t="s">
        <v>842</v>
      </c>
      <c r="M30" s="137"/>
      <c r="N30" s="123"/>
      <c r="O30" s="138"/>
      <c r="P30" s="136">
        <f>'８-4　レモン算出基礎'!N10</f>
        <v>0</v>
      </c>
      <c r="Q30" s="1275"/>
      <c r="R30" s="1276"/>
      <c r="S30" s="1277"/>
    </row>
    <row r="31" spans="1:19" s="70" customFormat="1" ht="18" customHeight="1" x14ac:dyDescent="0.15">
      <c r="A31" s="69"/>
      <c r="B31" s="85"/>
      <c r="C31" s="81"/>
      <c r="D31" s="81"/>
      <c r="E31" s="81"/>
      <c r="F31" s="81"/>
      <c r="G31" s="81"/>
      <c r="H31" s="81"/>
      <c r="I31" s="81"/>
      <c r="J31" s="81"/>
      <c r="K31" s="1136"/>
      <c r="L31" s="136" t="s">
        <v>843</v>
      </c>
      <c r="M31" s="137"/>
      <c r="N31" s="123"/>
      <c r="O31" s="138"/>
      <c r="P31" s="136">
        <f>'８-4　レモン算出基礎'!N17</f>
        <v>3373.92</v>
      </c>
      <c r="Q31" s="1275"/>
      <c r="R31" s="1276"/>
      <c r="S31" s="1277"/>
    </row>
    <row r="32" spans="1:19" s="70" customFormat="1" ht="18" customHeight="1" x14ac:dyDescent="0.15">
      <c r="A32" s="69"/>
      <c r="B32" s="77"/>
      <c r="C32" s="90"/>
      <c r="D32" s="77"/>
      <c r="E32" s="77"/>
      <c r="F32" s="88"/>
      <c r="G32" s="88"/>
      <c r="H32" s="89"/>
      <c r="I32" s="81"/>
      <c r="J32" s="81"/>
      <c r="K32" s="1136"/>
      <c r="L32" s="136" t="s">
        <v>844</v>
      </c>
      <c r="M32" s="134"/>
      <c r="N32" s="138"/>
      <c r="O32" s="138"/>
      <c r="P32" s="136">
        <f>SUM(P30:P31)*R32</f>
        <v>1012.1759999999999</v>
      </c>
      <c r="Q32" s="603" t="s">
        <v>845</v>
      </c>
      <c r="R32" s="604">
        <v>0.3</v>
      </c>
      <c r="S32" s="605"/>
    </row>
    <row r="33" spans="1:23" ht="18" customHeight="1" x14ac:dyDescent="0.15">
      <c r="K33" s="1136"/>
      <c r="L33" s="136" t="s">
        <v>846</v>
      </c>
      <c r="M33" s="137"/>
      <c r="N33" s="123"/>
      <c r="O33" s="138"/>
      <c r="P33" s="136">
        <f>'８-4　レモン算出基礎'!N22</f>
        <v>1524.0200000000002</v>
      </c>
      <c r="Q33" s="1267"/>
      <c r="R33" s="1268"/>
      <c r="S33" s="1269"/>
    </row>
    <row r="34" spans="1:23" ht="18" customHeight="1" x14ac:dyDescent="0.15">
      <c r="K34" s="1136"/>
      <c r="L34" s="136" t="s">
        <v>847</v>
      </c>
      <c r="M34" s="137"/>
      <c r="N34" s="123"/>
      <c r="O34" s="138"/>
      <c r="P34" s="136">
        <f>'８-4　レモン算出基礎'!N26</f>
        <v>0</v>
      </c>
      <c r="Q34" s="1267"/>
      <c r="R34" s="1268"/>
      <c r="S34" s="1269"/>
    </row>
    <row r="35" spans="1:23" ht="18" customHeight="1" x14ac:dyDescent="0.15">
      <c r="K35" s="1136"/>
      <c r="L35" s="136" t="s">
        <v>196</v>
      </c>
      <c r="M35" s="137"/>
      <c r="N35" s="123"/>
      <c r="O35" s="138"/>
      <c r="P35" s="136">
        <f>'８-4　レモン算出基礎'!N30</f>
        <v>0</v>
      </c>
      <c r="Q35" s="603"/>
      <c r="R35" s="576"/>
      <c r="S35" s="577"/>
    </row>
    <row r="36" spans="1:23" ht="18" customHeight="1" x14ac:dyDescent="0.15">
      <c r="K36" s="1136"/>
      <c r="L36" s="136" t="s">
        <v>848</v>
      </c>
      <c r="M36" s="134"/>
      <c r="N36" s="123"/>
      <c r="O36" s="138"/>
      <c r="P36" s="136">
        <f>'８-4　レモン算出基礎'!N34</f>
        <v>0</v>
      </c>
      <c r="Q36" s="1267"/>
      <c r="R36" s="1268"/>
      <c r="S36" s="1269"/>
    </row>
    <row r="37" spans="1:23" ht="18" customHeight="1" thickBot="1" x14ac:dyDescent="0.2">
      <c r="K37" s="1137"/>
      <c r="L37" s="87" t="s">
        <v>26</v>
      </c>
      <c r="M37" s="86"/>
      <c r="N37" s="87"/>
      <c r="O37" s="87"/>
      <c r="P37" s="87">
        <f>SUM(P30:P36)</f>
        <v>5910.116</v>
      </c>
      <c r="Q37" s="1272"/>
      <c r="R37" s="1273"/>
      <c r="S37" s="1274"/>
    </row>
    <row r="38" spans="1:23" s="80" customFormat="1" ht="18" customHeight="1" x14ac:dyDescent="0.15">
      <c r="A38" s="69"/>
      <c r="B38" s="69"/>
      <c r="C38" s="69"/>
      <c r="D38" s="69"/>
      <c r="E38" s="69"/>
      <c r="F38" s="69"/>
      <c r="G38" s="69"/>
      <c r="H38" s="69"/>
      <c r="I38" s="69"/>
      <c r="J38" s="69"/>
    </row>
    <row r="39" spans="1:23" s="80" customFormat="1" ht="18" customHeight="1" x14ac:dyDescent="0.15">
      <c r="A39" s="69"/>
      <c r="B39" s="69"/>
      <c r="C39" s="69"/>
      <c r="D39" s="69"/>
      <c r="E39" s="69"/>
      <c r="F39" s="69"/>
      <c r="G39" s="69"/>
      <c r="H39" s="69"/>
      <c r="I39" s="69"/>
      <c r="J39" s="69"/>
      <c r="T39" s="81"/>
    </row>
    <row r="40" spans="1:23" s="80" customFormat="1" ht="18" customHeight="1" x14ac:dyDescent="0.15">
      <c r="A40" s="69"/>
      <c r="B40" s="69"/>
      <c r="C40" s="69"/>
      <c r="D40" s="69"/>
      <c r="E40" s="69"/>
      <c r="F40" s="69"/>
      <c r="G40" s="69"/>
      <c r="H40" s="69"/>
      <c r="I40" s="69"/>
      <c r="J40" s="69"/>
      <c r="T40" s="70"/>
      <c r="U40" s="70"/>
      <c r="V40" s="70"/>
      <c r="W40" s="70"/>
    </row>
    <row r="41" spans="1:23" s="80" customFormat="1" ht="18" customHeight="1" x14ac:dyDescent="0.15">
      <c r="A41" s="69"/>
      <c r="B41" s="69"/>
      <c r="C41" s="69"/>
      <c r="D41" s="69"/>
      <c r="E41" s="69"/>
      <c r="F41" s="69"/>
      <c r="G41" s="69"/>
      <c r="H41" s="69"/>
      <c r="I41" s="69"/>
      <c r="J41" s="69"/>
      <c r="T41" s="82"/>
      <c r="U41" s="83"/>
      <c r="V41" s="84"/>
      <c r="W41" s="82"/>
    </row>
    <row r="42" spans="1:23" s="80" customFormat="1" ht="18" customHeight="1" x14ac:dyDescent="0.15">
      <c r="A42" s="69"/>
      <c r="B42" s="69"/>
      <c r="C42" s="69"/>
      <c r="D42" s="69"/>
      <c r="E42" s="69"/>
      <c r="F42" s="69"/>
      <c r="G42" s="69"/>
      <c r="H42" s="69"/>
      <c r="I42" s="69"/>
      <c r="J42" s="69"/>
      <c r="T42" s="70"/>
      <c r="U42" s="70"/>
      <c r="V42" s="70"/>
      <c r="W42" s="70"/>
    </row>
    <row r="43" spans="1:23" s="80" customFormat="1" ht="18" customHeight="1" x14ac:dyDescent="0.15">
      <c r="B43" s="69"/>
      <c r="C43" s="69"/>
      <c r="D43" s="69"/>
      <c r="E43" s="69"/>
      <c r="F43" s="69"/>
      <c r="G43" s="69"/>
      <c r="H43" s="69"/>
      <c r="I43" s="69"/>
      <c r="J43" s="69"/>
      <c r="T43" s="71"/>
      <c r="U43" s="81"/>
      <c r="V43" s="70"/>
      <c r="W43" s="82"/>
    </row>
    <row r="44" spans="1:23" s="80" customFormat="1" ht="18" customHeight="1" x14ac:dyDescent="0.15">
      <c r="B44" s="69"/>
      <c r="C44" s="69"/>
      <c r="D44" s="69"/>
      <c r="E44" s="69"/>
      <c r="F44" s="69"/>
      <c r="G44" s="69"/>
      <c r="H44" s="69"/>
      <c r="I44" s="69"/>
      <c r="J44" s="69"/>
      <c r="T44" s="71"/>
      <c r="U44" s="81"/>
      <c r="V44" s="70"/>
      <c r="W44" s="82"/>
    </row>
    <row r="45" spans="1:23" s="80" customFormat="1" ht="18" customHeight="1" x14ac:dyDescent="0.15">
      <c r="B45" s="69"/>
      <c r="C45" s="69"/>
      <c r="D45" s="69"/>
      <c r="E45" s="69"/>
      <c r="F45" s="69"/>
      <c r="G45" s="69"/>
      <c r="H45" s="69"/>
      <c r="I45" s="69"/>
      <c r="J45" s="69"/>
      <c r="T45" s="70"/>
      <c r="U45" s="70"/>
      <c r="V45" s="83"/>
      <c r="W45" s="70"/>
    </row>
    <row r="46" spans="1:23" s="80" customFormat="1" x14ac:dyDescent="0.15">
      <c r="B46" s="69"/>
      <c r="C46" s="69"/>
      <c r="D46" s="69"/>
      <c r="E46" s="69"/>
      <c r="F46" s="69"/>
      <c r="G46" s="69"/>
      <c r="H46" s="69"/>
      <c r="I46" s="69"/>
      <c r="J46" s="69"/>
      <c r="T46" s="71"/>
      <c r="U46" s="70"/>
      <c r="V46" s="70"/>
      <c r="W46" s="82"/>
    </row>
    <row r="47" spans="1:23" s="80" customFormat="1" x14ac:dyDescent="0.15">
      <c r="B47" s="69"/>
      <c r="C47" s="69"/>
      <c r="D47" s="69"/>
      <c r="E47" s="69"/>
      <c r="F47" s="69"/>
      <c r="G47" s="69"/>
      <c r="H47" s="69"/>
      <c r="I47" s="69"/>
      <c r="J47" s="69"/>
      <c r="T47" s="71"/>
      <c r="U47" s="70"/>
      <c r="V47" s="70"/>
      <c r="W47" s="82"/>
    </row>
    <row r="48" spans="1:23" s="80" customFormat="1" x14ac:dyDescent="0.15">
      <c r="B48" s="69"/>
      <c r="C48" s="69"/>
      <c r="D48" s="69"/>
      <c r="E48" s="69"/>
      <c r="F48" s="69"/>
      <c r="G48" s="69"/>
      <c r="H48" s="69"/>
      <c r="I48" s="69"/>
      <c r="J48" s="69"/>
      <c r="T48" s="71"/>
      <c r="U48" s="70"/>
      <c r="V48" s="70"/>
      <c r="W48" s="82"/>
    </row>
    <row r="49" spans="2:23" s="80" customFormat="1" x14ac:dyDescent="0.15">
      <c r="B49" s="69"/>
      <c r="C49" s="69"/>
      <c r="D49" s="69"/>
      <c r="E49" s="69"/>
      <c r="F49" s="69"/>
      <c r="G49" s="69"/>
      <c r="H49" s="69"/>
      <c r="I49" s="69"/>
      <c r="J49" s="69"/>
      <c r="T49" s="71"/>
      <c r="U49" s="70"/>
      <c r="V49" s="70"/>
      <c r="W49" s="82"/>
    </row>
    <row r="50" spans="2:23" s="80" customFormat="1" x14ac:dyDescent="0.15">
      <c r="B50" s="69"/>
      <c r="C50" s="69"/>
      <c r="D50" s="69"/>
      <c r="E50" s="69"/>
      <c r="F50" s="69"/>
      <c r="G50" s="69"/>
      <c r="H50" s="69"/>
      <c r="I50" s="69"/>
      <c r="J50" s="69"/>
      <c r="T50" s="71"/>
      <c r="U50" s="71"/>
      <c r="V50" s="71"/>
      <c r="W50" s="70"/>
    </row>
    <row r="51" spans="2:23" s="80" customFormat="1" ht="13.5" customHeight="1" x14ac:dyDescent="0.15">
      <c r="B51" s="69"/>
      <c r="C51" s="69"/>
      <c r="D51" s="69"/>
      <c r="E51" s="69"/>
      <c r="F51" s="69"/>
      <c r="G51" s="69"/>
      <c r="H51" s="69"/>
      <c r="I51" s="69"/>
      <c r="J51" s="69"/>
      <c r="T51" s="70"/>
      <c r="U51" s="70"/>
      <c r="V51" s="70"/>
      <c r="W51" s="83"/>
    </row>
    <row r="52" spans="2:23" s="80" customFormat="1" x14ac:dyDescent="0.15">
      <c r="B52" s="69"/>
      <c r="C52" s="69"/>
      <c r="D52" s="69"/>
      <c r="E52" s="69"/>
      <c r="F52" s="69"/>
      <c r="G52" s="69"/>
      <c r="H52" s="69"/>
      <c r="I52" s="69"/>
      <c r="J52" s="69"/>
      <c r="T52" s="82"/>
      <c r="U52" s="70"/>
      <c r="V52" s="83"/>
      <c r="W52" s="82"/>
    </row>
    <row r="53" spans="2:23" s="80" customFormat="1" x14ac:dyDescent="0.15">
      <c r="B53" s="69"/>
      <c r="C53" s="69"/>
      <c r="D53" s="69"/>
      <c r="E53" s="69"/>
      <c r="F53" s="69"/>
      <c r="G53" s="69"/>
      <c r="H53" s="69"/>
      <c r="I53" s="69"/>
      <c r="J53" s="69"/>
      <c r="T53" s="70"/>
      <c r="U53" s="70"/>
      <c r="V53" s="70"/>
      <c r="W53" s="70"/>
    </row>
    <row r="54" spans="2:23" s="80" customFormat="1" ht="13.5" customHeight="1" x14ac:dyDescent="0.15">
      <c r="B54" s="69"/>
      <c r="C54" s="69"/>
      <c r="D54" s="69"/>
      <c r="E54" s="69"/>
      <c r="F54" s="69"/>
      <c r="G54" s="69"/>
      <c r="H54" s="69"/>
      <c r="I54" s="69"/>
      <c r="J54" s="69"/>
      <c r="T54" s="71"/>
      <c r="U54" s="70"/>
      <c r="V54" s="71"/>
      <c r="W54" s="82"/>
    </row>
    <row r="55" spans="2:23" s="80" customFormat="1" x14ac:dyDescent="0.15">
      <c r="B55" s="69"/>
      <c r="C55" s="69"/>
      <c r="D55" s="69"/>
      <c r="E55" s="69"/>
      <c r="F55" s="69"/>
      <c r="G55" s="69"/>
      <c r="H55" s="69"/>
      <c r="I55" s="69"/>
      <c r="J55" s="69"/>
      <c r="T55" s="91"/>
      <c r="U55" s="70"/>
      <c r="V55" s="70"/>
      <c r="W55" s="82"/>
    </row>
    <row r="56" spans="2:23" s="80" customFormat="1" x14ac:dyDescent="0.15">
      <c r="B56" s="69"/>
      <c r="C56" s="69"/>
      <c r="D56" s="69"/>
      <c r="E56" s="69"/>
      <c r="F56" s="69"/>
      <c r="G56" s="69"/>
      <c r="H56" s="69"/>
      <c r="I56" s="69"/>
      <c r="J56" s="69"/>
      <c r="K56" s="69"/>
      <c r="L56" s="69"/>
      <c r="M56" s="69"/>
      <c r="N56" s="69"/>
      <c r="O56" s="69"/>
      <c r="P56" s="69"/>
      <c r="Q56" s="69"/>
      <c r="R56" s="69"/>
      <c r="S56" s="69"/>
      <c r="T56" s="70"/>
      <c r="U56" s="71"/>
      <c r="V56" s="70"/>
      <c r="W56" s="70"/>
    </row>
    <row r="57" spans="2:23" s="80" customFormat="1" x14ac:dyDescent="0.15">
      <c r="B57" s="69"/>
      <c r="C57" s="69"/>
      <c r="D57" s="69"/>
      <c r="E57" s="69"/>
      <c r="F57" s="69"/>
      <c r="G57" s="69"/>
      <c r="H57" s="69"/>
      <c r="I57" s="69"/>
      <c r="J57" s="69"/>
      <c r="K57" s="69"/>
      <c r="L57" s="69"/>
      <c r="M57" s="69"/>
      <c r="N57" s="69"/>
      <c r="O57" s="69"/>
      <c r="P57" s="69"/>
      <c r="Q57" s="69"/>
      <c r="R57" s="69"/>
      <c r="S57" s="69"/>
      <c r="T57" s="81"/>
      <c r="U57" s="81"/>
      <c r="V57" s="81"/>
      <c r="W57" s="81"/>
    </row>
    <row r="58" spans="2:23" s="80" customFormat="1" x14ac:dyDescent="0.15">
      <c r="B58" s="69"/>
      <c r="C58" s="69"/>
      <c r="D58" s="69"/>
      <c r="E58" s="69"/>
      <c r="F58" s="69"/>
      <c r="G58" s="69"/>
      <c r="H58" s="69"/>
      <c r="I58" s="69"/>
      <c r="J58" s="69"/>
      <c r="K58" s="69"/>
      <c r="L58" s="69"/>
      <c r="M58" s="69"/>
      <c r="N58" s="69"/>
      <c r="O58" s="69"/>
      <c r="P58" s="69"/>
      <c r="Q58" s="69"/>
      <c r="R58" s="69"/>
      <c r="S58" s="69"/>
      <c r="T58" s="81"/>
    </row>
    <row r="59" spans="2:23" s="80" customFormat="1" x14ac:dyDescent="0.15">
      <c r="B59" s="69"/>
      <c r="C59" s="69"/>
      <c r="D59" s="69"/>
      <c r="E59" s="69"/>
      <c r="F59" s="69"/>
      <c r="G59" s="69"/>
      <c r="H59" s="69"/>
      <c r="I59" s="69"/>
      <c r="J59" s="69"/>
      <c r="K59" s="69"/>
      <c r="L59" s="69"/>
      <c r="M59" s="69"/>
      <c r="N59" s="69"/>
      <c r="O59" s="69"/>
      <c r="P59" s="69"/>
      <c r="Q59" s="69"/>
      <c r="R59" s="69"/>
      <c r="S59" s="69"/>
      <c r="T59" s="81"/>
    </row>
    <row r="60" spans="2:23" s="80" customFormat="1" x14ac:dyDescent="0.15">
      <c r="B60" s="69"/>
      <c r="C60" s="69"/>
      <c r="D60" s="69"/>
      <c r="E60" s="69"/>
      <c r="F60" s="69"/>
      <c r="G60" s="69"/>
      <c r="H60" s="69"/>
      <c r="I60" s="69"/>
      <c r="J60" s="69"/>
      <c r="K60" s="69"/>
      <c r="L60" s="69"/>
      <c r="M60" s="69"/>
      <c r="N60" s="69"/>
      <c r="O60" s="69"/>
      <c r="P60" s="69"/>
      <c r="Q60" s="69"/>
      <c r="R60" s="69"/>
      <c r="S60" s="69"/>
      <c r="T60" s="81"/>
    </row>
    <row r="61" spans="2:23" s="80" customFormat="1" x14ac:dyDescent="0.15">
      <c r="B61" s="69"/>
      <c r="C61" s="69"/>
      <c r="D61" s="69"/>
      <c r="E61" s="69"/>
      <c r="F61" s="69"/>
      <c r="G61" s="69"/>
      <c r="H61" s="69"/>
      <c r="I61" s="69"/>
      <c r="J61" s="69"/>
      <c r="K61" s="69"/>
      <c r="L61" s="69"/>
      <c r="M61" s="69"/>
      <c r="N61" s="69"/>
      <c r="O61" s="69"/>
      <c r="P61" s="69"/>
      <c r="Q61" s="69"/>
      <c r="R61" s="69"/>
      <c r="S61" s="69"/>
    </row>
    <row r="62" spans="2:23" s="80" customFormat="1" x14ac:dyDescent="0.15">
      <c r="B62" s="69"/>
      <c r="C62" s="69"/>
      <c r="D62" s="69"/>
      <c r="E62" s="69"/>
      <c r="F62" s="69"/>
      <c r="G62" s="69"/>
      <c r="H62" s="69"/>
      <c r="I62" s="69"/>
      <c r="J62" s="69"/>
      <c r="K62" s="69"/>
      <c r="L62" s="69"/>
      <c r="M62" s="69"/>
      <c r="N62" s="69"/>
      <c r="O62" s="69"/>
      <c r="P62" s="69"/>
      <c r="Q62" s="69"/>
      <c r="R62" s="69"/>
      <c r="S62" s="69"/>
    </row>
    <row r="63" spans="2:23" s="80" customFormat="1" ht="13.5" customHeight="1" x14ac:dyDescent="0.15">
      <c r="B63" s="69"/>
      <c r="C63" s="69"/>
      <c r="D63" s="69"/>
      <c r="E63" s="69"/>
      <c r="F63" s="69"/>
      <c r="G63" s="69"/>
      <c r="H63" s="69"/>
      <c r="I63" s="69"/>
      <c r="J63" s="69"/>
      <c r="K63" s="69"/>
      <c r="L63" s="69"/>
      <c r="M63" s="69"/>
      <c r="N63" s="69"/>
      <c r="O63" s="69"/>
      <c r="P63" s="69"/>
      <c r="Q63" s="69"/>
      <c r="R63" s="69"/>
      <c r="S63" s="69"/>
    </row>
    <row r="64" spans="2:23" s="80" customFormat="1" ht="13.5" customHeight="1" x14ac:dyDescent="0.15">
      <c r="B64" s="69"/>
      <c r="C64" s="69"/>
      <c r="D64" s="69"/>
      <c r="E64" s="69"/>
      <c r="F64" s="69"/>
      <c r="G64" s="69"/>
      <c r="H64" s="69"/>
      <c r="I64" s="69"/>
      <c r="J64" s="69"/>
      <c r="K64" s="69"/>
      <c r="L64" s="69"/>
      <c r="M64" s="69"/>
      <c r="N64" s="69"/>
      <c r="O64" s="69"/>
      <c r="P64" s="69"/>
      <c r="Q64" s="69"/>
      <c r="R64" s="69"/>
      <c r="S64" s="69"/>
    </row>
    <row r="65" spans="2:19" s="80" customFormat="1" x14ac:dyDescent="0.15">
      <c r="B65" s="69"/>
      <c r="C65" s="69"/>
      <c r="D65" s="69"/>
      <c r="E65" s="69"/>
      <c r="F65" s="69"/>
      <c r="G65" s="69"/>
      <c r="H65" s="69"/>
      <c r="I65" s="69"/>
      <c r="J65" s="69"/>
      <c r="K65" s="69"/>
      <c r="L65" s="69"/>
      <c r="M65" s="69"/>
      <c r="N65" s="69"/>
      <c r="O65" s="69"/>
      <c r="P65" s="69"/>
      <c r="Q65" s="69"/>
      <c r="R65" s="69"/>
      <c r="S65" s="69"/>
    </row>
    <row r="66" spans="2:19" s="80" customFormat="1" x14ac:dyDescent="0.15">
      <c r="B66" s="69"/>
      <c r="C66" s="69"/>
      <c r="D66" s="69"/>
      <c r="E66" s="69"/>
      <c r="F66" s="69"/>
      <c r="G66" s="69"/>
      <c r="H66" s="69"/>
      <c r="I66" s="69"/>
      <c r="J66" s="69"/>
      <c r="K66" s="69"/>
      <c r="L66" s="69"/>
      <c r="M66" s="69"/>
      <c r="N66" s="69"/>
      <c r="O66" s="69"/>
      <c r="P66" s="69"/>
      <c r="Q66" s="69"/>
      <c r="R66" s="69"/>
      <c r="S66" s="69"/>
    </row>
    <row r="67" spans="2:19" s="80" customFormat="1" x14ac:dyDescent="0.15">
      <c r="B67" s="69"/>
      <c r="C67" s="69"/>
      <c r="D67" s="69"/>
      <c r="E67" s="69"/>
      <c r="F67" s="69"/>
      <c r="G67" s="69"/>
      <c r="H67" s="69"/>
      <c r="I67" s="69"/>
      <c r="J67" s="69"/>
      <c r="K67" s="69"/>
      <c r="L67" s="69"/>
      <c r="M67" s="69"/>
      <c r="N67" s="69"/>
      <c r="O67" s="69"/>
      <c r="P67" s="69"/>
      <c r="Q67" s="69"/>
      <c r="R67" s="69"/>
      <c r="S67" s="69"/>
    </row>
    <row r="68" spans="2:19" s="80" customFormat="1" ht="13.5" customHeight="1" x14ac:dyDescent="0.15">
      <c r="B68" s="69"/>
      <c r="C68" s="69"/>
      <c r="D68" s="69"/>
      <c r="E68" s="69"/>
      <c r="F68" s="69"/>
      <c r="G68" s="69"/>
      <c r="H68" s="69"/>
      <c r="I68" s="69"/>
      <c r="J68" s="69"/>
      <c r="K68" s="69"/>
      <c r="L68" s="69"/>
      <c r="M68" s="69"/>
      <c r="N68" s="69"/>
      <c r="O68" s="69"/>
      <c r="P68" s="69"/>
      <c r="Q68" s="69"/>
      <c r="R68" s="69"/>
      <c r="S68" s="69"/>
    </row>
    <row r="69" spans="2:19" s="80" customFormat="1" x14ac:dyDescent="0.15">
      <c r="B69" s="69"/>
      <c r="C69" s="69"/>
      <c r="D69" s="69"/>
      <c r="E69" s="69"/>
      <c r="F69" s="69"/>
      <c r="G69" s="69"/>
      <c r="H69" s="69"/>
      <c r="I69" s="69"/>
      <c r="J69" s="69"/>
      <c r="K69" s="69"/>
      <c r="L69" s="69"/>
      <c r="M69" s="69"/>
      <c r="N69" s="69"/>
      <c r="O69" s="69"/>
      <c r="P69" s="69"/>
      <c r="Q69" s="69"/>
      <c r="R69" s="69"/>
      <c r="S69" s="69"/>
    </row>
    <row r="70" spans="2:19" s="80" customFormat="1" x14ac:dyDescent="0.15">
      <c r="B70" s="69"/>
      <c r="C70" s="69"/>
      <c r="D70" s="69"/>
      <c r="E70" s="69"/>
      <c r="F70" s="69"/>
      <c r="G70" s="69"/>
      <c r="H70" s="69"/>
      <c r="I70" s="69"/>
      <c r="J70" s="69"/>
      <c r="K70" s="69"/>
      <c r="L70" s="69"/>
      <c r="M70" s="69"/>
      <c r="N70" s="69"/>
      <c r="O70" s="69"/>
      <c r="P70" s="69"/>
      <c r="Q70" s="69"/>
      <c r="R70" s="69"/>
      <c r="S70" s="69"/>
    </row>
    <row r="71" spans="2:19" s="80" customFormat="1" x14ac:dyDescent="0.15">
      <c r="B71" s="69"/>
      <c r="C71" s="69"/>
      <c r="D71" s="69"/>
      <c r="E71" s="69"/>
      <c r="F71" s="69"/>
      <c r="G71" s="69"/>
      <c r="H71" s="69"/>
      <c r="I71" s="69"/>
      <c r="J71" s="69"/>
      <c r="K71" s="69"/>
      <c r="L71" s="69"/>
      <c r="M71" s="69"/>
      <c r="N71" s="69"/>
      <c r="O71" s="69"/>
      <c r="P71" s="69"/>
      <c r="Q71" s="69"/>
      <c r="R71" s="69"/>
      <c r="S71" s="69"/>
    </row>
    <row r="72" spans="2:19" s="80" customFormat="1" x14ac:dyDescent="0.15">
      <c r="B72" s="69"/>
      <c r="C72" s="69"/>
      <c r="D72" s="69"/>
      <c r="E72" s="69"/>
      <c r="F72" s="69"/>
      <c r="G72" s="69"/>
      <c r="H72" s="69"/>
      <c r="I72" s="69"/>
      <c r="J72" s="69"/>
      <c r="K72" s="69"/>
      <c r="L72" s="69"/>
      <c r="M72" s="69"/>
      <c r="N72" s="69"/>
      <c r="O72" s="69"/>
      <c r="P72" s="69"/>
      <c r="Q72" s="69"/>
      <c r="R72" s="69"/>
      <c r="S72" s="69"/>
    </row>
    <row r="73" spans="2:19" s="80" customFormat="1" x14ac:dyDescent="0.15">
      <c r="B73" s="69"/>
      <c r="C73" s="69"/>
      <c r="D73" s="69"/>
      <c r="E73" s="69"/>
      <c r="F73" s="69"/>
      <c r="G73" s="69"/>
      <c r="H73" s="69"/>
      <c r="I73" s="69"/>
      <c r="J73" s="69"/>
      <c r="K73" s="69"/>
      <c r="L73" s="69"/>
      <c r="M73" s="69"/>
      <c r="N73" s="69"/>
      <c r="O73" s="69"/>
      <c r="P73" s="69"/>
      <c r="Q73" s="69"/>
      <c r="R73" s="69"/>
      <c r="S73" s="69"/>
    </row>
    <row r="74" spans="2:19" s="80" customFormat="1" ht="13.5" customHeight="1" x14ac:dyDescent="0.15">
      <c r="B74" s="69"/>
      <c r="C74" s="69"/>
      <c r="D74" s="69"/>
      <c r="E74" s="69"/>
      <c r="F74" s="69"/>
      <c r="G74" s="69"/>
      <c r="H74" s="69"/>
      <c r="I74" s="69"/>
      <c r="J74" s="69"/>
      <c r="K74" s="69"/>
      <c r="L74" s="69"/>
      <c r="M74" s="69"/>
      <c r="N74" s="69"/>
      <c r="O74" s="69"/>
      <c r="P74" s="69"/>
      <c r="Q74" s="69"/>
      <c r="R74" s="69"/>
      <c r="S74" s="69"/>
    </row>
    <row r="75" spans="2:19" s="80" customFormat="1" x14ac:dyDescent="0.15">
      <c r="B75" s="69"/>
      <c r="C75" s="69"/>
      <c r="D75" s="69"/>
      <c r="E75" s="69"/>
      <c r="F75" s="69"/>
      <c r="G75" s="69"/>
      <c r="H75" s="69"/>
      <c r="I75" s="69"/>
      <c r="J75" s="69"/>
      <c r="K75" s="69"/>
      <c r="L75" s="69"/>
      <c r="M75" s="69"/>
      <c r="N75" s="69"/>
      <c r="O75" s="69"/>
      <c r="P75" s="69"/>
      <c r="Q75" s="69"/>
      <c r="R75" s="69"/>
      <c r="S75" s="69"/>
    </row>
    <row r="76" spans="2:19" s="80" customFormat="1" x14ac:dyDescent="0.15">
      <c r="B76" s="69"/>
      <c r="C76" s="69"/>
      <c r="D76" s="69"/>
      <c r="E76" s="69"/>
      <c r="F76" s="69"/>
      <c r="G76" s="69"/>
      <c r="H76" s="69"/>
      <c r="I76" s="69"/>
      <c r="J76" s="69"/>
      <c r="K76" s="69"/>
      <c r="L76" s="69"/>
      <c r="M76" s="69"/>
      <c r="N76" s="69"/>
      <c r="O76" s="69"/>
      <c r="P76" s="69"/>
      <c r="Q76" s="69"/>
      <c r="R76" s="69"/>
      <c r="S76" s="69"/>
    </row>
    <row r="77" spans="2:19" s="80" customFormat="1" x14ac:dyDescent="0.15">
      <c r="B77" s="69"/>
      <c r="C77" s="69"/>
      <c r="D77" s="69"/>
      <c r="E77" s="69"/>
      <c r="F77" s="69"/>
      <c r="G77" s="69"/>
      <c r="H77" s="69"/>
      <c r="I77" s="69"/>
      <c r="J77" s="69"/>
      <c r="K77" s="69"/>
      <c r="L77" s="69"/>
      <c r="M77" s="69"/>
      <c r="N77" s="69"/>
      <c r="O77" s="69"/>
      <c r="P77" s="69"/>
      <c r="Q77" s="69"/>
      <c r="R77" s="69"/>
      <c r="S77" s="69"/>
    </row>
    <row r="78" spans="2:19" s="80" customFormat="1" x14ac:dyDescent="0.15">
      <c r="B78" s="69"/>
      <c r="C78" s="69"/>
      <c r="D78" s="69"/>
      <c r="E78" s="69"/>
      <c r="F78" s="69"/>
      <c r="G78" s="69"/>
      <c r="H78" s="69"/>
      <c r="I78" s="69"/>
      <c r="J78" s="69"/>
      <c r="K78" s="69"/>
      <c r="L78" s="69"/>
      <c r="M78" s="69"/>
      <c r="N78" s="69"/>
      <c r="O78" s="69"/>
      <c r="P78" s="69"/>
      <c r="Q78" s="69"/>
      <c r="R78" s="69"/>
      <c r="S78" s="69"/>
    </row>
    <row r="79" spans="2:19" s="80" customFormat="1" x14ac:dyDescent="0.15">
      <c r="B79" s="69"/>
      <c r="C79" s="69"/>
      <c r="D79" s="69"/>
      <c r="E79" s="69"/>
      <c r="F79" s="69"/>
      <c r="G79" s="69"/>
      <c r="H79" s="69"/>
      <c r="I79" s="69"/>
      <c r="J79" s="69"/>
      <c r="K79" s="69"/>
      <c r="L79" s="69"/>
      <c r="M79" s="69"/>
      <c r="N79" s="69"/>
      <c r="O79" s="69"/>
      <c r="P79" s="69"/>
      <c r="Q79" s="69"/>
      <c r="R79" s="69"/>
      <c r="S79" s="69"/>
    </row>
    <row r="80" spans="2:19" s="80" customFormat="1" x14ac:dyDescent="0.15">
      <c r="B80" s="69"/>
      <c r="C80" s="69"/>
      <c r="D80" s="69"/>
      <c r="E80" s="69"/>
      <c r="F80" s="69"/>
      <c r="G80" s="69"/>
      <c r="H80" s="69"/>
      <c r="I80" s="69"/>
      <c r="J80" s="69"/>
      <c r="K80" s="69"/>
      <c r="L80" s="69"/>
      <c r="M80" s="69"/>
      <c r="N80" s="69"/>
      <c r="O80" s="69"/>
      <c r="P80" s="69"/>
      <c r="Q80" s="69"/>
      <c r="R80" s="69"/>
      <c r="S80" s="69"/>
    </row>
    <row r="81" spans="1:19" s="80" customFormat="1" x14ac:dyDescent="0.15">
      <c r="B81" s="69"/>
      <c r="C81" s="69"/>
      <c r="D81" s="69"/>
      <c r="E81" s="69"/>
      <c r="F81" s="69"/>
      <c r="G81" s="69"/>
      <c r="H81" s="69"/>
      <c r="I81" s="69"/>
      <c r="J81" s="69"/>
      <c r="K81" s="69"/>
      <c r="L81" s="69"/>
      <c r="M81" s="69"/>
      <c r="N81" s="69"/>
      <c r="O81" s="69"/>
      <c r="P81" s="69"/>
      <c r="Q81" s="69"/>
      <c r="R81" s="69"/>
      <c r="S81" s="69"/>
    </row>
    <row r="82" spans="1:19" s="80" customFormat="1" x14ac:dyDescent="0.15">
      <c r="B82" s="69"/>
      <c r="C82" s="69"/>
      <c r="D82" s="69"/>
      <c r="E82" s="69"/>
      <c r="F82" s="69"/>
      <c r="G82" s="69"/>
      <c r="H82" s="69"/>
      <c r="I82" s="69"/>
      <c r="J82" s="69"/>
      <c r="K82" s="69"/>
      <c r="L82" s="69"/>
      <c r="M82" s="69"/>
      <c r="N82" s="69"/>
      <c r="O82" s="69"/>
      <c r="P82" s="69"/>
      <c r="Q82" s="69"/>
      <c r="R82" s="69"/>
      <c r="S82" s="69"/>
    </row>
    <row r="83" spans="1:19" s="80" customFormat="1" x14ac:dyDescent="0.15">
      <c r="B83" s="69"/>
      <c r="C83" s="69"/>
      <c r="D83" s="69"/>
      <c r="E83" s="69"/>
      <c r="F83" s="69"/>
      <c r="G83" s="69"/>
      <c r="H83" s="69"/>
      <c r="I83" s="69"/>
      <c r="J83" s="69"/>
      <c r="K83" s="69"/>
      <c r="L83" s="69"/>
      <c r="M83" s="69"/>
      <c r="N83" s="69"/>
      <c r="O83" s="69"/>
      <c r="P83" s="69"/>
      <c r="Q83" s="69"/>
      <c r="R83" s="69"/>
      <c r="S83" s="69"/>
    </row>
    <row r="84" spans="1:19" s="80" customFormat="1" x14ac:dyDescent="0.15">
      <c r="B84" s="69"/>
      <c r="C84" s="69"/>
      <c r="D84" s="69"/>
      <c r="E84" s="69"/>
      <c r="F84" s="69"/>
      <c r="G84" s="69"/>
      <c r="H84" s="69"/>
      <c r="I84" s="69"/>
      <c r="J84" s="69"/>
      <c r="K84" s="69"/>
      <c r="L84" s="69"/>
      <c r="M84" s="69"/>
      <c r="N84" s="69"/>
      <c r="O84" s="69"/>
      <c r="P84" s="69"/>
      <c r="Q84" s="69"/>
      <c r="R84" s="69"/>
      <c r="S84" s="69"/>
    </row>
    <row r="85" spans="1:19" s="80" customFormat="1" x14ac:dyDescent="0.15">
      <c r="B85" s="69"/>
      <c r="C85" s="69"/>
      <c r="D85" s="69"/>
      <c r="E85" s="69"/>
      <c r="F85" s="69"/>
      <c r="G85" s="69"/>
      <c r="H85" s="69"/>
      <c r="I85" s="69"/>
      <c r="J85" s="69"/>
      <c r="K85" s="69"/>
      <c r="L85" s="69"/>
      <c r="M85" s="69"/>
      <c r="N85" s="69"/>
      <c r="O85" s="69"/>
      <c r="P85" s="69"/>
      <c r="Q85" s="69"/>
      <c r="R85" s="69"/>
      <c r="S85" s="69"/>
    </row>
    <row r="86" spans="1:19" s="80" customFormat="1" ht="13.5" customHeight="1" x14ac:dyDescent="0.15">
      <c r="B86" s="69"/>
      <c r="C86" s="69"/>
      <c r="D86" s="69"/>
      <c r="E86" s="69"/>
      <c r="F86" s="69"/>
      <c r="G86" s="69"/>
      <c r="H86" s="69"/>
      <c r="I86" s="69"/>
      <c r="J86" s="69"/>
      <c r="K86" s="69"/>
      <c r="L86" s="69"/>
      <c r="M86" s="69"/>
      <c r="N86" s="69"/>
      <c r="O86" s="69"/>
      <c r="P86" s="69"/>
      <c r="Q86" s="69"/>
      <c r="R86" s="69"/>
      <c r="S86" s="69"/>
    </row>
    <row r="87" spans="1:19" s="80" customFormat="1" x14ac:dyDescent="0.15">
      <c r="B87" s="69"/>
      <c r="C87" s="69"/>
      <c r="D87" s="69"/>
      <c r="E87" s="69"/>
      <c r="F87" s="69"/>
      <c r="G87" s="69"/>
      <c r="H87" s="69"/>
      <c r="I87" s="69"/>
      <c r="J87" s="69"/>
      <c r="K87" s="69"/>
      <c r="L87" s="69"/>
      <c r="M87" s="69"/>
      <c r="N87" s="69"/>
      <c r="O87" s="69"/>
      <c r="P87" s="69"/>
      <c r="Q87" s="69"/>
      <c r="R87" s="69"/>
      <c r="S87" s="69"/>
    </row>
    <row r="88" spans="1:19" s="80" customFormat="1" x14ac:dyDescent="0.15">
      <c r="B88" s="69"/>
      <c r="C88" s="69"/>
      <c r="D88" s="69"/>
      <c r="E88" s="69"/>
      <c r="F88" s="69"/>
      <c r="G88" s="69"/>
      <c r="H88" s="69"/>
      <c r="I88" s="69"/>
      <c r="J88" s="69"/>
      <c r="K88" s="69"/>
      <c r="L88" s="69"/>
      <c r="M88" s="69"/>
      <c r="N88" s="69"/>
      <c r="O88" s="69"/>
      <c r="P88" s="69"/>
      <c r="Q88" s="69"/>
      <c r="R88" s="69"/>
      <c r="S88" s="69"/>
    </row>
    <row r="89" spans="1:19" s="80" customFormat="1" ht="13.5" customHeight="1" x14ac:dyDescent="0.15">
      <c r="B89" s="69"/>
      <c r="C89" s="69"/>
      <c r="D89" s="69"/>
      <c r="E89" s="69"/>
      <c r="F89" s="69"/>
      <c r="G89" s="69"/>
      <c r="H89" s="69"/>
      <c r="I89" s="69"/>
      <c r="J89" s="69"/>
      <c r="K89" s="69"/>
      <c r="L89" s="69"/>
      <c r="M89" s="69"/>
      <c r="N89" s="69"/>
      <c r="O89" s="69"/>
      <c r="P89" s="69"/>
      <c r="Q89" s="69"/>
      <c r="R89" s="69"/>
      <c r="S89" s="69"/>
    </row>
    <row r="90" spans="1:19" s="80" customFormat="1" x14ac:dyDescent="0.15">
      <c r="B90" s="69"/>
      <c r="C90" s="69"/>
      <c r="D90" s="69"/>
      <c r="E90" s="69"/>
      <c r="F90" s="69"/>
      <c r="G90" s="69"/>
      <c r="H90" s="69"/>
      <c r="I90" s="69"/>
      <c r="J90" s="69"/>
      <c r="K90" s="69"/>
      <c r="L90" s="69"/>
      <c r="M90" s="69"/>
      <c r="N90" s="69"/>
      <c r="O90" s="69"/>
      <c r="P90" s="69"/>
      <c r="Q90" s="69"/>
      <c r="R90" s="69"/>
      <c r="S90" s="69"/>
    </row>
    <row r="91" spans="1:19" s="80" customFormat="1" x14ac:dyDescent="0.15">
      <c r="B91" s="69"/>
      <c r="C91" s="69"/>
      <c r="D91" s="69"/>
      <c r="E91" s="69"/>
      <c r="F91" s="69"/>
      <c r="G91" s="69"/>
      <c r="H91" s="69"/>
      <c r="I91" s="69"/>
      <c r="J91" s="69"/>
      <c r="K91" s="69"/>
      <c r="L91" s="69"/>
      <c r="M91" s="69"/>
      <c r="N91" s="69"/>
      <c r="O91" s="69"/>
      <c r="P91" s="69"/>
      <c r="Q91" s="69"/>
      <c r="R91" s="69"/>
      <c r="S91" s="69"/>
    </row>
    <row r="92" spans="1:19" s="80" customFormat="1" x14ac:dyDescent="0.15">
      <c r="B92" s="69"/>
      <c r="C92" s="69"/>
      <c r="D92" s="69"/>
      <c r="E92" s="69"/>
      <c r="F92" s="69"/>
      <c r="G92" s="69"/>
      <c r="H92" s="69"/>
      <c r="I92" s="69"/>
      <c r="J92" s="69"/>
      <c r="K92" s="69"/>
      <c r="L92" s="69"/>
      <c r="M92" s="69"/>
      <c r="N92" s="69"/>
      <c r="O92" s="69"/>
      <c r="P92" s="69"/>
      <c r="Q92" s="69"/>
      <c r="R92" s="69"/>
      <c r="S92" s="69"/>
    </row>
    <row r="93" spans="1:19" s="80" customFormat="1" x14ac:dyDescent="0.15">
      <c r="B93" s="69"/>
      <c r="C93" s="69"/>
      <c r="D93" s="69"/>
      <c r="E93" s="69"/>
      <c r="F93" s="69"/>
      <c r="G93" s="69"/>
      <c r="H93" s="69"/>
      <c r="I93" s="69"/>
      <c r="J93" s="69"/>
      <c r="K93" s="69"/>
      <c r="L93" s="69"/>
      <c r="M93" s="69"/>
      <c r="N93" s="69"/>
      <c r="O93" s="69"/>
      <c r="P93" s="69"/>
      <c r="Q93" s="69"/>
      <c r="R93" s="69"/>
      <c r="S93" s="69"/>
    </row>
    <row r="94" spans="1:19" s="80" customFormat="1" x14ac:dyDescent="0.15">
      <c r="B94" s="69"/>
      <c r="C94" s="69"/>
      <c r="D94" s="69"/>
      <c r="E94" s="69"/>
      <c r="F94" s="69"/>
      <c r="G94" s="69"/>
      <c r="H94" s="69"/>
      <c r="I94" s="69"/>
      <c r="J94" s="69"/>
      <c r="K94" s="69"/>
      <c r="L94" s="69"/>
      <c r="M94" s="69"/>
      <c r="N94" s="69"/>
      <c r="O94" s="69"/>
      <c r="P94" s="69"/>
      <c r="Q94" s="69"/>
      <c r="R94" s="69"/>
      <c r="S94" s="69"/>
    </row>
    <row r="95" spans="1:19" x14ac:dyDescent="0.15">
      <c r="A95" s="80"/>
    </row>
    <row r="96" spans="1:19" x14ac:dyDescent="0.15">
      <c r="A96" s="80"/>
    </row>
    <row r="97" spans="1:1" x14ac:dyDescent="0.15">
      <c r="A97" s="80"/>
    </row>
    <row r="98" spans="1:1" x14ac:dyDescent="0.15">
      <c r="A98" s="80"/>
    </row>
    <row r="99" spans="1:1" x14ac:dyDescent="0.15">
      <c r="A99" s="80"/>
    </row>
  </sheetData>
  <mergeCells count="48">
    <mergeCell ref="Q36:S36"/>
    <mergeCell ref="Q37:S37"/>
    <mergeCell ref="Q28:S28"/>
    <mergeCell ref="Q29:S29"/>
    <mergeCell ref="Q31:S31"/>
    <mergeCell ref="Q33:S33"/>
    <mergeCell ref="Q34:S34"/>
    <mergeCell ref="C21:C30"/>
    <mergeCell ref="D21:D23"/>
    <mergeCell ref="Q21:S21"/>
    <mergeCell ref="Q22:S22"/>
    <mergeCell ref="Q23:S23"/>
    <mergeCell ref="Q24:S24"/>
    <mergeCell ref="Q25:S25"/>
    <mergeCell ref="Q26:S26"/>
    <mergeCell ref="D30:E30"/>
    <mergeCell ref="Q30:S30"/>
    <mergeCell ref="Q18:S18"/>
    <mergeCell ref="Q19:S19"/>
    <mergeCell ref="Q27:S27"/>
    <mergeCell ref="D13:D14"/>
    <mergeCell ref="I13:J13"/>
    <mergeCell ref="Q13:S13"/>
    <mergeCell ref="I14:J14"/>
    <mergeCell ref="Q14:S14"/>
    <mergeCell ref="D20:E20"/>
    <mergeCell ref="Q20:S20"/>
    <mergeCell ref="B3:E3"/>
    <mergeCell ref="K3:S3"/>
    <mergeCell ref="B4:C5"/>
    <mergeCell ref="R4:S4"/>
    <mergeCell ref="R5:S5"/>
    <mergeCell ref="B6:B30"/>
    <mergeCell ref="C6:C20"/>
    <mergeCell ref="R6:S6"/>
    <mergeCell ref="R7:S7"/>
    <mergeCell ref="R8:S8"/>
    <mergeCell ref="D15:D17"/>
    <mergeCell ref="Q15:S15"/>
    <mergeCell ref="Q16:S16"/>
    <mergeCell ref="Q17:S17"/>
    <mergeCell ref="R9:S9"/>
    <mergeCell ref="G10:J10"/>
    <mergeCell ref="R10:S10"/>
    <mergeCell ref="G11:J11"/>
    <mergeCell ref="R11:S11"/>
    <mergeCell ref="K12:K37"/>
    <mergeCell ref="Q12:S12"/>
  </mergeCells>
  <phoneticPr fontId="4"/>
  <pageMargins left="0.78740157480314965" right="0.78740157480314965" top="0.78740157480314965" bottom="0.78740157480314965" header="0.39370078740157483" footer="0.39370078740157483"/>
  <pageSetup paperSize="9" scale="65" orientation="landscape" vertic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91"/>
  <sheetViews>
    <sheetView showZeros="0" view="pageBreakPreview" topLeftCell="A11" zoomScale="80" zoomScaleNormal="100" zoomScaleSheetLayoutView="80" workbookViewId="0">
      <selection activeCell="Q38" sqref="Q38:V38"/>
    </sheetView>
  </sheetViews>
  <sheetFormatPr defaultRowHeight="13.5" x14ac:dyDescent="0.15"/>
  <cols>
    <col min="1" max="1" width="1.625" style="26" customWidth="1"/>
    <col min="2" max="2" width="3.625" style="26" customWidth="1"/>
    <col min="3" max="3" width="15.625" style="26" customWidth="1"/>
    <col min="4" max="7" width="8.625" style="26" customWidth="1"/>
    <col min="8" max="8" width="1.625" style="118" customWidth="1"/>
    <col min="9" max="9" width="3.625" style="26" customWidth="1"/>
    <col min="10" max="10" width="15.625" style="26" customWidth="1"/>
    <col min="11" max="14" width="8.625" style="26" customWidth="1"/>
    <col min="15" max="15" width="3.5" style="26" customWidth="1"/>
    <col min="16" max="16" width="15.625" style="92" customWidth="1"/>
    <col min="17" max="17" width="8.625" style="26" customWidth="1"/>
    <col min="18" max="18" width="8.625" style="27" customWidth="1"/>
    <col min="19" max="21" width="8.625" style="26" customWidth="1"/>
    <col min="22" max="22" width="10.625" style="27" customWidth="1"/>
    <col min="23" max="245" width="9" style="26"/>
    <col min="246" max="246" width="1.375" style="26" customWidth="1"/>
    <col min="247" max="247" width="3.5" style="26" customWidth="1"/>
    <col min="248" max="248" width="22.125" style="26" customWidth="1"/>
    <col min="249" max="249" width="9.75" style="26" customWidth="1"/>
    <col min="250" max="250" width="7.375" style="26" customWidth="1"/>
    <col min="251" max="251" width="9" style="26"/>
    <col min="252" max="252" width="9.25" style="26" customWidth="1"/>
    <col min="253" max="253" width="3.5" style="26" customWidth="1"/>
    <col min="254" max="255" width="12.625" style="26" customWidth="1"/>
    <col min="256" max="256" width="9" style="26"/>
    <col min="257" max="257" width="7.75" style="26" customWidth="1"/>
    <col min="258" max="258" width="13.125" style="26" customWidth="1"/>
    <col min="259" max="259" width="6.125" style="26" customWidth="1"/>
    <col min="260" max="260" width="9.75" style="26" customWidth="1"/>
    <col min="261" max="261" width="1.375" style="26" customWidth="1"/>
    <col min="262" max="501" width="9" style="26"/>
    <col min="502" max="502" width="1.375" style="26" customWidth="1"/>
    <col min="503" max="503" width="3.5" style="26" customWidth="1"/>
    <col min="504" max="504" width="22.125" style="26" customWidth="1"/>
    <col min="505" max="505" width="9.75" style="26" customWidth="1"/>
    <col min="506" max="506" width="7.375" style="26" customWidth="1"/>
    <col min="507" max="507" width="9" style="26"/>
    <col min="508" max="508" width="9.25" style="26" customWidth="1"/>
    <col min="509" max="509" width="3.5" style="26" customWidth="1"/>
    <col min="510" max="511" width="12.625" style="26" customWidth="1"/>
    <col min="512" max="512" width="9" style="26"/>
    <col min="513" max="513" width="7.75" style="26" customWidth="1"/>
    <col min="514" max="514" width="13.125" style="26" customWidth="1"/>
    <col min="515" max="515" width="6.125" style="26" customWidth="1"/>
    <col min="516" max="516" width="9.75" style="26" customWidth="1"/>
    <col min="517" max="517" width="1.375" style="26" customWidth="1"/>
    <col min="518" max="757" width="9" style="26"/>
    <col min="758" max="758" width="1.375" style="26" customWidth="1"/>
    <col min="759" max="759" width="3.5" style="26" customWidth="1"/>
    <col min="760" max="760" width="22.125" style="26" customWidth="1"/>
    <col min="761" max="761" width="9.75" style="26" customWidth="1"/>
    <col min="762" max="762" width="7.375" style="26" customWidth="1"/>
    <col min="763" max="763" width="9" style="26"/>
    <col min="764" max="764" width="9.25" style="26" customWidth="1"/>
    <col min="765" max="765" width="3.5" style="26" customWidth="1"/>
    <col min="766" max="767" width="12.625" style="26" customWidth="1"/>
    <col min="768" max="768" width="9" style="26"/>
    <col min="769" max="769" width="7.75" style="26" customWidth="1"/>
    <col min="770" max="770" width="13.125" style="26" customWidth="1"/>
    <col min="771" max="771" width="6.125" style="26" customWidth="1"/>
    <col min="772" max="772" width="9.75" style="26" customWidth="1"/>
    <col min="773" max="773" width="1.375" style="26" customWidth="1"/>
    <col min="774" max="1013" width="9" style="26"/>
    <col min="1014" max="1014" width="1.375" style="26" customWidth="1"/>
    <col min="1015" max="1015" width="3.5" style="26" customWidth="1"/>
    <col min="1016" max="1016" width="22.125" style="26" customWidth="1"/>
    <col min="1017" max="1017" width="9.75" style="26" customWidth="1"/>
    <col min="1018" max="1018" width="7.375" style="26" customWidth="1"/>
    <col min="1019" max="1019" width="9" style="26"/>
    <col min="1020" max="1020" width="9.25" style="26" customWidth="1"/>
    <col min="1021" max="1021" width="3.5" style="26" customWidth="1"/>
    <col min="1022" max="1023" width="12.625" style="26" customWidth="1"/>
    <col min="1024" max="1024" width="9" style="26"/>
    <col min="1025" max="1025" width="7.75" style="26" customWidth="1"/>
    <col min="1026" max="1026" width="13.125" style="26" customWidth="1"/>
    <col min="1027" max="1027" width="6.125" style="26" customWidth="1"/>
    <col min="1028" max="1028" width="9.75" style="26" customWidth="1"/>
    <col min="1029" max="1029" width="1.375" style="26" customWidth="1"/>
    <col min="1030" max="1269" width="9" style="26"/>
    <col min="1270" max="1270" width="1.375" style="26" customWidth="1"/>
    <col min="1271" max="1271" width="3.5" style="26" customWidth="1"/>
    <col min="1272" max="1272" width="22.125" style="26" customWidth="1"/>
    <col min="1273" max="1273" width="9.75" style="26" customWidth="1"/>
    <col min="1274" max="1274" width="7.375" style="26" customWidth="1"/>
    <col min="1275" max="1275" width="9" style="26"/>
    <col min="1276" max="1276" width="9.25" style="26" customWidth="1"/>
    <col min="1277" max="1277" width="3.5" style="26" customWidth="1"/>
    <col min="1278" max="1279" width="12.625" style="26" customWidth="1"/>
    <col min="1280" max="1280" width="9" style="26"/>
    <col min="1281" max="1281" width="7.75" style="26" customWidth="1"/>
    <col min="1282" max="1282" width="13.125" style="26" customWidth="1"/>
    <col min="1283" max="1283" width="6.125" style="26" customWidth="1"/>
    <col min="1284" max="1284" width="9.75" style="26" customWidth="1"/>
    <col min="1285" max="1285" width="1.375" style="26" customWidth="1"/>
    <col min="1286" max="1525" width="9" style="26"/>
    <col min="1526" max="1526" width="1.375" style="26" customWidth="1"/>
    <col min="1527" max="1527" width="3.5" style="26" customWidth="1"/>
    <col min="1528" max="1528" width="22.125" style="26" customWidth="1"/>
    <col min="1529" max="1529" width="9.75" style="26" customWidth="1"/>
    <col min="1530" max="1530" width="7.375" style="26" customWidth="1"/>
    <col min="1531" max="1531" width="9" style="26"/>
    <col min="1532" max="1532" width="9.25" style="26" customWidth="1"/>
    <col min="1533" max="1533" width="3.5" style="26" customWidth="1"/>
    <col min="1534" max="1535" width="12.625" style="26" customWidth="1"/>
    <col min="1536" max="1536" width="9" style="26"/>
    <col min="1537" max="1537" width="7.75" style="26" customWidth="1"/>
    <col min="1538" max="1538" width="13.125" style="26" customWidth="1"/>
    <col min="1539" max="1539" width="6.125" style="26" customWidth="1"/>
    <col min="1540" max="1540" width="9.75" style="26" customWidth="1"/>
    <col min="1541" max="1541" width="1.375" style="26" customWidth="1"/>
    <col min="1542" max="1781" width="9" style="26"/>
    <col min="1782" max="1782" width="1.375" style="26" customWidth="1"/>
    <col min="1783" max="1783" width="3.5" style="26" customWidth="1"/>
    <col min="1784" max="1784" width="22.125" style="26" customWidth="1"/>
    <col min="1785" max="1785" width="9.75" style="26" customWidth="1"/>
    <col min="1786" max="1786" width="7.375" style="26" customWidth="1"/>
    <col min="1787" max="1787" width="9" style="26"/>
    <col min="1788" max="1788" width="9.25" style="26" customWidth="1"/>
    <col min="1789" max="1789" width="3.5" style="26" customWidth="1"/>
    <col min="1790" max="1791" width="12.625" style="26" customWidth="1"/>
    <col min="1792" max="1792" width="9" style="26"/>
    <col min="1793" max="1793" width="7.75" style="26" customWidth="1"/>
    <col min="1794" max="1794" width="13.125" style="26" customWidth="1"/>
    <col min="1795" max="1795" width="6.125" style="26" customWidth="1"/>
    <col min="1796" max="1796" width="9.75" style="26" customWidth="1"/>
    <col min="1797" max="1797" width="1.375" style="26" customWidth="1"/>
    <col min="1798" max="2037" width="9" style="26"/>
    <col min="2038" max="2038" width="1.375" style="26" customWidth="1"/>
    <col min="2039" max="2039" width="3.5" style="26" customWidth="1"/>
    <col min="2040" max="2040" width="22.125" style="26" customWidth="1"/>
    <col min="2041" max="2041" width="9.75" style="26" customWidth="1"/>
    <col min="2042" max="2042" width="7.375" style="26" customWidth="1"/>
    <col min="2043" max="2043" width="9" style="26"/>
    <col min="2044" max="2044" width="9.25" style="26" customWidth="1"/>
    <col min="2045" max="2045" width="3.5" style="26" customWidth="1"/>
    <col min="2046" max="2047" width="12.625" style="26" customWidth="1"/>
    <col min="2048" max="2048" width="9" style="26"/>
    <col min="2049" max="2049" width="7.75" style="26" customWidth="1"/>
    <col min="2050" max="2050" width="13.125" style="26" customWidth="1"/>
    <col min="2051" max="2051" width="6.125" style="26" customWidth="1"/>
    <col min="2052" max="2052" width="9.75" style="26" customWidth="1"/>
    <col min="2053" max="2053" width="1.375" style="26" customWidth="1"/>
    <col min="2054" max="2293" width="9" style="26"/>
    <col min="2294" max="2294" width="1.375" style="26" customWidth="1"/>
    <col min="2295" max="2295" width="3.5" style="26" customWidth="1"/>
    <col min="2296" max="2296" width="22.125" style="26" customWidth="1"/>
    <col min="2297" max="2297" width="9.75" style="26" customWidth="1"/>
    <col min="2298" max="2298" width="7.375" style="26" customWidth="1"/>
    <col min="2299" max="2299" width="9" style="26"/>
    <col min="2300" max="2300" width="9.25" style="26" customWidth="1"/>
    <col min="2301" max="2301" width="3.5" style="26" customWidth="1"/>
    <col min="2302" max="2303" width="12.625" style="26" customWidth="1"/>
    <col min="2304" max="2304" width="9" style="26"/>
    <col min="2305" max="2305" width="7.75" style="26" customWidth="1"/>
    <col min="2306" max="2306" width="13.125" style="26" customWidth="1"/>
    <col min="2307" max="2307" width="6.125" style="26" customWidth="1"/>
    <col min="2308" max="2308" width="9.75" style="26" customWidth="1"/>
    <col min="2309" max="2309" width="1.375" style="26" customWidth="1"/>
    <col min="2310" max="2549" width="9" style="26"/>
    <col min="2550" max="2550" width="1.375" style="26" customWidth="1"/>
    <col min="2551" max="2551" width="3.5" style="26" customWidth="1"/>
    <col min="2552" max="2552" width="22.125" style="26" customWidth="1"/>
    <col min="2553" max="2553" width="9.75" style="26" customWidth="1"/>
    <col min="2554" max="2554" width="7.375" style="26" customWidth="1"/>
    <col min="2555" max="2555" width="9" style="26"/>
    <col min="2556" max="2556" width="9.25" style="26" customWidth="1"/>
    <col min="2557" max="2557" width="3.5" style="26" customWidth="1"/>
    <col min="2558" max="2559" width="12.625" style="26" customWidth="1"/>
    <col min="2560" max="2560" width="9" style="26"/>
    <col min="2561" max="2561" width="7.75" style="26" customWidth="1"/>
    <col min="2562" max="2562" width="13.125" style="26" customWidth="1"/>
    <col min="2563" max="2563" width="6.125" style="26" customWidth="1"/>
    <col min="2564" max="2564" width="9.75" style="26" customWidth="1"/>
    <col min="2565" max="2565" width="1.375" style="26" customWidth="1"/>
    <col min="2566" max="2805" width="9" style="26"/>
    <col min="2806" max="2806" width="1.375" style="26" customWidth="1"/>
    <col min="2807" max="2807" width="3.5" style="26" customWidth="1"/>
    <col min="2808" max="2808" width="22.125" style="26" customWidth="1"/>
    <col min="2809" max="2809" width="9.75" style="26" customWidth="1"/>
    <col min="2810" max="2810" width="7.375" style="26" customWidth="1"/>
    <col min="2811" max="2811" width="9" style="26"/>
    <col min="2812" max="2812" width="9.25" style="26" customWidth="1"/>
    <col min="2813" max="2813" width="3.5" style="26" customWidth="1"/>
    <col min="2814" max="2815" width="12.625" style="26" customWidth="1"/>
    <col min="2816" max="2816" width="9" style="26"/>
    <col min="2817" max="2817" width="7.75" style="26" customWidth="1"/>
    <col min="2818" max="2818" width="13.125" style="26" customWidth="1"/>
    <col min="2819" max="2819" width="6.125" style="26" customWidth="1"/>
    <col min="2820" max="2820" width="9.75" style="26" customWidth="1"/>
    <col min="2821" max="2821" width="1.375" style="26" customWidth="1"/>
    <col min="2822" max="3061" width="9" style="26"/>
    <col min="3062" max="3062" width="1.375" style="26" customWidth="1"/>
    <col min="3063" max="3063" width="3.5" style="26" customWidth="1"/>
    <col min="3064" max="3064" width="22.125" style="26" customWidth="1"/>
    <col min="3065" max="3065" width="9.75" style="26" customWidth="1"/>
    <col min="3066" max="3066" width="7.375" style="26" customWidth="1"/>
    <col min="3067" max="3067" width="9" style="26"/>
    <col min="3068" max="3068" width="9.25" style="26" customWidth="1"/>
    <col min="3069" max="3069" width="3.5" style="26" customWidth="1"/>
    <col min="3070" max="3071" width="12.625" style="26" customWidth="1"/>
    <col min="3072" max="3072" width="9" style="26"/>
    <col min="3073" max="3073" width="7.75" style="26" customWidth="1"/>
    <col min="3074" max="3074" width="13.125" style="26" customWidth="1"/>
    <col min="3075" max="3075" width="6.125" style="26" customWidth="1"/>
    <col min="3076" max="3076" width="9.75" style="26" customWidth="1"/>
    <col min="3077" max="3077" width="1.375" style="26" customWidth="1"/>
    <col min="3078" max="3317" width="9" style="26"/>
    <col min="3318" max="3318" width="1.375" style="26" customWidth="1"/>
    <col min="3319" max="3319" width="3.5" style="26" customWidth="1"/>
    <col min="3320" max="3320" width="22.125" style="26" customWidth="1"/>
    <col min="3321" max="3321" width="9.75" style="26" customWidth="1"/>
    <col min="3322" max="3322" width="7.375" style="26" customWidth="1"/>
    <col min="3323" max="3323" width="9" style="26"/>
    <col min="3324" max="3324" width="9.25" style="26" customWidth="1"/>
    <col min="3325" max="3325" width="3.5" style="26" customWidth="1"/>
    <col min="3326" max="3327" width="12.625" style="26" customWidth="1"/>
    <col min="3328" max="3328" width="9" style="26"/>
    <col min="3329" max="3329" width="7.75" style="26" customWidth="1"/>
    <col min="3330" max="3330" width="13.125" style="26" customWidth="1"/>
    <col min="3331" max="3331" width="6.125" style="26" customWidth="1"/>
    <col min="3332" max="3332" width="9.75" style="26" customWidth="1"/>
    <col min="3333" max="3333" width="1.375" style="26" customWidth="1"/>
    <col min="3334" max="3573" width="9" style="26"/>
    <col min="3574" max="3574" width="1.375" style="26" customWidth="1"/>
    <col min="3575" max="3575" width="3.5" style="26" customWidth="1"/>
    <col min="3576" max="3576" width="22.125" style="26" customWidth="1"/>
    <col min="3577" max="3577" width="9.75" style="26" customWidth="1"/>
    <col min="3578" max="3578" width="7.375" style="26" customWidth="1"/>
    <col min="3579" max="3579" width="9" style="26"/>
    <col min="3580" max="3580" width="9.25" style="26" customWidth="1"/>
    <col min="3581" max="3581" width="3.5" style="26" customWidth="1"/>
    <col min="3582" max="3583" width="12.625" style="26" customWidth="1"/>
    <col min="3584" max="3584" width="9" style="26"/>
    <col min="3585" max="3585" width="7.75" style="26" customWidth="1"/>
    <col min="3586" max="3586" width="13.125" style="26" customWidth="1"/>
    <col min="3587" max="3587" width="6.125" style="26" customWidth="1"/>
    <col min="3588" max="3588" width="9.75" style="26" customWidth="1"/>
    <col min="3589" max="3589" width="1.375" style="26" customWidth="1"/>
    <col min="3590" max="3829" width="9" style="26"/>
    <col min="3830" max="3830" width="1.375" style="26" customWidth="1"/>
    <col min="3831" max="3831" width="3.5" style="26" customWidth="1"/>
    <col min="3832" max="3832" width="22.125" style="26" customWidth="1"/>
    <col min="3833" max="3833" width="9.75" style="26" customWidth="1"/>
    <col min="3834" max="3834" width="7.375" style="26" customWidth="1"/>
    <col min="3835" max="3835" width="9" style="26"/>
    <col min="3836" max="3836" width="9.25" style="26" customWidth="1"/>
    <col min="3837" max="3837" width="3.5" style="26" customWidth="1"/>
    <col min="3838" max="3839" width="12.625" style="26" customWidth="1"/>
    <col min="3840" max="3840" width="9" style="26"/>
    <col min="3841" max="3841" width="7.75" style="26" customWidth="1"/>
    <col min="3842" max="3842" width="13.125" style="26" customWidth="1"/>
    <col min="3843" max="3843" width="6.125" style="26" customWidth="1"/>
    <col min="3844" max="3844" width="9.75" style="26" customWidth="1"/>
    <col min="3845" max="3845" width="1.375" style="26" customWidth="1"/>
    <col min="3846" max="4085" width="9" style="26"/>
    <col min="4086" max="4086" width="1.375" style="26" customWidth="1"/>
    <col min="4087" max="4087" width="3.5" style="26" customWidth="1"/>
    <col min="4088" max="4088" width="22.125" style="26" customWidth="1"/>
    <col min="4089" max="4089" width="9.75" style="26" customWidth="1"/>
    <col min="4090" max="4090" width="7.375" style="26" customWidth="1"/>
    <col min="4091" max="4091" width="9" style="26"/>
    <col min="4092" max="4092" width="9.25" style="26" customWidth="1"/>
    <col min="4093" max="4093" width="3.5" style="26" customWidth="1"/>
    <col min="4094" max="4095" width="12.625" style="26" customWidth="1"/>
    <col min="4096" max="4096" width="9" style="26"/>
    <col min="4097" max="4097" width="7.75" style="26" customWidth="1"/>
    <col min="4098" max="4098" width="13.125" style="26" customWidth="1"/>
    <col min="4099" max="4099" width="6.125" style="26" customWidth="1"/>
    <col min="4100" max="4100" width="9.75" style="26" customWidth="1"/>
    <col min="4101" max="4101" width="1.375" style="26" customWidth="1"/>
    <col min="4102" max="4341" width="9" style="26"/>
    <col min="4342" max="4342" width="1.375" style="26" customWidth="1"/>
    <col min="4343" max="4343" width="3.5" style="26" customWidth="1"/>
    <col min="4344" max="4344" width="22.125" style="26" customWidth="1"/>
    <col min="4345" max="4345" width="9.75" style="26" customWidth="1"/>
    <col min="4346" max="4346" width="7.375" style="26" customWidth="1"/>
    <col min="4347" max="4347" width="9" style="26"/>
    <col min="4348" max="4348" width="9.25" style="26" customWidth="1"/>
    <col min="4349" max="4349" width="3.5" style="26" customWidth="1"/>
    <col min="4350" max="4351" width="12.625" style="26" customWidth="1"/>
    <col min="4352" max="4352" width="9" style="26"/>
    <col min="4353" max="4353" width="7.75" style="26" customWidth="1"/>
    <col min="4354" max="4354" width="13.125" style="26" customWidth="1"/>
    <col min="4355" max="4355" width="6.125" style="26" customWidth="1"/>
    <col min="4356" max="4356" width="9.75" style="26" customWidth="1"/>
    <col min="4357" max="4357" width="1.375" style="26" customWidth="1"/>
    <col min="4358" max="4597" width="9" style="26"/>
    <col min="4598" max="4598" width="1.375" style="26" customWidth="1"/>
    <col min="4599" max="4599" width="3.5" style="26" customWidth="1"/>
    <col min="4600" max="4600" width="22.125" style="26" customWidth="1"/>
    <col min="4601" max="4601" width="9.75" style="26" customWidth="1"/>
    <col min="4602" max="4602" width="7.375" style="26" customWidth="1"/>
    <col min="4603" max="4603" width="9" style="26"/>
    <col min="4604" max="4604" width="9.25" style="26" customWidth="1"/>
    <col min="4605" max="4605" width="3.5" style="26" customWidth="1"/>
    <col min="4606" max="4607" width="12.625" style="26" customWidth="1"/>
    <col min="4608" max="4608" width="9" style="26"/>
    <col min="4609" max="4609" width="7.75" style="26" customWidth="1"/>
    <col min="4610" max="4610" width="13.125" style="26" customWidth="1"/>
    <col min="4611" max="4611" width="6.125" style="26" customWidth="1"/>
    <col min="4612" max="4612" width="9.75" style="26" customWidth="1"/>
    <col min="4613" max="4613" width="1.375" style="26" customWidth="1"/>
    <col min="4614" max="4853" width="9" style="26"/>
    <col min="4854" max="4854" width="1.375" style="26" customWidth="1"/>
    <col min="4855" max="4855" width="3.5" style="26" customWidth="1"/>
    <col min="4856" max="4856" width="22.125" style="26" customWidth="1"/>
    <col min="4857" max="4857" width="9.75" style="26" customWidth="1"/>
    <col min="4858" max="4858" width="7.375" style="26" customWidth="1"/>
    <col min="4859" max="4859" width="9" style="26"/>
    <col min="4860" max="4860" width="9.25" style="26" customWidth="1"/>
    <col min="4861" max="4861" width="3.5" style="26" customWidth="1"/>
    <col min="4862" max="4863" width="12.625" style="26" customWidth="1"/>
    <col min="4864" max="4864" width="9" style="26"/>
    <col min="4865" max="4865" width="7.75" style="26" customWidth="1"/>
    <col min="4866" max="4866" width="13.125" style="26" customWidth="1"/>
    <col min="4867" max="4867" width="6.125" style="26" customWidth="1"/>
    <col min="4868" max="4868" width="9.75" style="26" customWidth="1"/>
    <col min="4869" max="4869" width="1.375" style="26" customWidth="1"/>
    <col min="4870" max="5109" width="9" style="26"/>
    <col min="5110" max="5110" width="1.375" style="26" customWidth="1"/>
    <col min="5111" max="5111" width="3.5" style="26" customWidth="1"/>
    <col min="5112" max="5112" width="22.125" style="26" customWidth="1"/>
    <col min="5113" max="5113" width="9.75" style="26" customWidth="1"/>
    <col min="5114" max="5114" width="7.375" style="26" customWidth="1"/>
    <col min="5115" max="5115" width="9" style="26"/>
    <col min="5116" max="5116" width="9.25" style="26" customWidth="1"/>
    <col min="5117" max="5117" width="3.5" style="26" customWidth="1"/>
    <col min="5118" max="5119" width="12.625" style="26" customWidth="1"/>
    <col min="5120" max="5120" width="9" style="26"/>
    <col min="5121" max="5121" width="7.75" style="26" customWidth="1"/>
    <col min="5122" max="5122" width="13.125" style="26" customWidth="1"/>
    <col min="5123" max="5123" width="6.125" style="26" customWidth="1"/>
    <col min="5124" max="5124" width="9.75" style="26" customWidth="1"/>
    <col min="5125" max="5125" width="1.375" style="26" customWidth="1"/>
    <col min="5126" max="5365" width="9" style="26"/>
    <col min="5366" max="5366" width="1.375" style="26" customWidth="1"/>
    <col min="5367" max="5367" width="3.5" style="26" customWidth="1"/>
    <col min="5368" max="5368" width="22.125" style="26" customWidth="1"/>
    <col min="5369" max="5369" width="9.75" style="26" customWidth="1"/>
    <col min="5370" max="5370" width="7.375" style="26" customWidth="1"/>
    <col min="5371" max="5371" width="9" style="26"/>
    <col min="5372" max="5372" width="9.25" style="26" customWidth="1"/>
    <col min="5373" max="5373" width="3.5" style="26" customWidth="1"/>
    <col min="5374" max="5375" width="12.625" style="26" customWidth="1"/>
    <col min="5376" max="5376" width="9" style="26"/>
    <col min="5377" max="5377" width="7.75" style="26" customWidth="1"/>
    <col min="5378" max="5378" width="13.125" style="26" customWidth="1"/>
    <col min="5379" max="5379" width="6.125" style="26" customWidth="1"/>
    <col min="5380" max="5380" width="9.75" style="26" customWidth="1"/>
    <col min="5381" max="5381" width="1.375" style="26" customWidth="1"/>
    <col min="5382" max="5621" width="9" style="26"/>
    <col min="5622" max="5622" width="1.375" style="26" customWidth="1"/>
    <col min="5623" max="5623" width="3.5" style="26" customWidth="1"/>
    <col min="5624" max="5624" width="22.125" style="26" customWidth="1"/>
    <col min="5625" max="5625" width="9.75" style="26" customWidth="1"/>
    <col min="5626" max="5626" width="7.375" style="26" customWidth="1"/>
    <col min="5627" max="5627" width="9" style="26"/>
    <col min="5628" max="5628" width="9.25" style="26" customWidth="1"/>
    <col min="5629" max="5629" width="3.5" style="26" customWidth="1"/>
    <col min="5630" max="5631" width="12.625" style="26" customWidth="1"/>
    <col min="5632" max="5632" width="9" style="26"/>
    <col min="5633" max="5633" width="7.75" style="26" customWidth="1"/>
    <col min="5634" max="5634" width="13.125" style="26" customWidth="1"/>
    <col min="5635" max="5635" width="6.125" style="26" customWidth="1"/>
    <col min="5636" max="5636" width="9.75" style="26" customWidth="1"/>
    <col min="5637" max="5637" width="1.375" style="26" customWidth="1"/>
    <col min="5638" max="5877" width="9" style="26"/>
    <col min="5878" max="5878" width="1.375" style="26" customWidth="1"/>
    <col min="5879" max="5879" width="3.5" style="26" customWidth="1"/>
    <col min="5880" max="5880" width="22.125" style="26" customWidth="1"/>
    <col min="5881" max="5881" width="9.75" style="26" customWidth="1"/>
    <col min="5882" max="5882" width="7.375" style="26" customWidth="1"/>
    <col min="5883" max="5883" width="9" style="26"/>
    <col min="5884" max="5884" width="9.25" style="26" customWidth="1"/>
    <col min="5885" max="5885" width="3.5" style="26" customWidth="1"/>
    <col min="5886" max="5887" width="12.625" style="26" customWidth="1"/>
    <col min="5888" max="5888" width="9" style="26"/>
    <col min="5889" max="5889" width="7.75" style="26" customWidth="1"/>
    <col min="5890" max="5890" width="13.125" style="26" customWidth="1"/>
    <col min="5891" max="5891" width="6.125" style="26" customWidth="1"/>
    <col min="5892" max="5892" width="9.75" style="26" customWidth="1"/>
    <col min="5893" max="5893" width="1.375" style="26" customWidth="1"/>
    <col min="5894" max="6133" width="9" style="26"/>
    <col min="6134" max="6134" width="1.375" style="26" customWidth="1"/>
    <col min="6135" max="6135" width="3.5" style="26" customWidth="1"/>
    <col min="6136" max="6136" width="22.125" style="26" customWidth="1"/>
    <col min="6137" max="6137" width="9.75" style="26" customWidth="1"/>
    <col min="6138" max="6138" width="7.375" style="26" customWidth="1"/>
    <col min="6139" max="6139" width="9" style="26"/>
    <col min="6140" max="6140" width="9.25" style="26" customWidth="1"/>
    <col min="6141" max="6141" width="3.5" style="26" customWidth="1"/>
    <col min="6142" max="6143" width="12.625" style="26" customWidth="1"/>
    <col min="6144" max="6144" width="9" style="26"/>
    <col min="6145" max="6145" width="7.75" style="26" customWidth="1"/>
    <col min="6146" max="6146" width="13.125" style="26" customWidth="1"/>
    <col min="6147" max="6147" width="6.125" style="26" customWidth="1"/>
    <col min="6148" max="6148" width="9.75" style="26" customWidth="1"/>
    <col min="6149" max="6149" width="1.375" style="26" customWidth="1"/>
    <col min="6150" max="6389" width="9" style="26"/>
    <col min="6390" max="6390" width="1.375" style="26" customWidth="1"/>
    <col min="6391" max="6391" width="3.5" style="26" customWidth="1"/>
    <col min="6392" max="6392" width="22.125" style="26" customWidth="1"/>
    <col min="6393" max="6393" width="9.75" style="26" customWidth="1"/>
    <col min="6394" max="6394" width="7.375" style="26" customWidth="1"/>
    <col min="6395" max="6395" width="9" style="26"/>
    <col min="6396" max="6396" width="9.25" style="26" customWidth="1"/>
    <col min="6397" max="6397" width="3.5" style="26" customWidth="1"/>
    <col min="6398" max="6399" width="12.625" style="26" customWidth="1"/>
    <col min="6400" max="6400" width="9" style="26"/>
    <col min="6401" max="6401" width="7.75" style="26" customWidth="1"/>
    <col min="6402" max="6402" width="13.125" style="26" customWidth="1"/>
    <col min="6403" max="6403" width="6.125" style="26" customWidth="1"/>
    <col min="6404" max="6404" width="9.75" style="26" customWidth="1"/>
    <col min="6405" max="6405" width="1.375" style="26" customWidth="1"/>
    <col min="6406" max="6645" width="9" style="26"/>
    <col min="6646" max="6646" width="1.375" style="26" customWidth="1"/>
    <col min="6647" max="6647" width="3.5" style="26" customWidth="1"/>
    <col min="6648" max="6648" width="22.125" style="26" customWidth="1"/>
    <col min="6649" max="6649" width="9.75" style="26" customWidth="1"/>
    <col min="6650" max="6650" width="7.375" style="26" customWidth="1"/>
    <col min="6651" max="6651" width="9" style="26"/>
    <col min="6652" max="6652" width="9.25" style="26" customWidth="1"/>
    <col min="6653" max="6653" width="3.5" style="26" customWidth="1"/>
    <col min="6654" max="6655" width="12.625" style="26" customWidth="1"/>
    <col min="6656" max="6656" width="9" style="26"/>
    <col min="6657" max="6657" width="7.75" style="26" customWidth="1"/>
    <col min="6658" max="6658" width="13.125" style="26" customWidth="1"/>
    <col min="6659" max="6659" width="6.125" style="26" customWidth="1"/>
    <col min="6660" max="6660" width="9.75" style="26" customWidth="1"/>
    <col min="6661" max="6661" width="1.375" style="26" customWidth="1"/>
    <col min="6662" max="6901" width="9" style="26"/>
    <col min="6902" max="6902" width="1.375" style="26" customWidth="1"/>
    <col min="6903" max="6903" width="3.5" style="26" customWidth="1"/>
    <col min="6904" max="6904" width="22.125" style="26" customWidth="1"/>
    <col min="6905" max="6905" width="9.75" style="26" customWidth="1"/>
    <col min="6906" max="6906" width="7.375" style="26" customWidth="1"/>
    <col min="6907" max="6907" width="9" style="26"/>
    <col min="6908" max="6908" width="9.25" style="26" customWidth="1"/>
    <col min="6909" max="6909" width="3.5" style="26" customWidth="1"/>
    <col min="6910" max="6911" width="12.625" style="26" customWidth="1"/>
    <col min="6912" max="6912" width="9" style="26"/>
    <col min="6913" max="6913" width="7.75" style="26" customWidth="1"/>
    <col min="6914" max="6914" width="13.125" style="26" customWidth="1"/>
    <col min="6915" max="6915" width="6.125" style="26" customWidth="1"/>
    <col min="6916" max="6916" width="9.75" style="26" customWidth="1"/>
    <col min="6917" max="6917" width="1.375" style="26" customWidth="1"/>
    <col min="6918" max="7157" width="9" style="26"/>
    <col min="7158" max="7158" width="1.375" style="26" customWidth="1"/>
    <col min="7159" max="7159" width="3.5" style="26" customWidth="1"/>
    <col min="7160" max="7160" width="22.125" style="26" customWidth="1"/>
    <col min="7161" max="7161" width="9.75" style="26" customWidth="1"/>
    <col min="7162" max="7162" width="7.375" style="26" customWidth="1"/>
    <col min="7163" max="7163" width="9" style="26"/>
    <col min="7164" max="7164" width="9.25" style="26" customWidth="1"/>
    <col min="7165" max="7165" width="3.5" style="26" customWidth="1"/>
    <col min="7166" max="7167" width="12.625" style="26" customWidth="1"/>
    <col min="7168" max="7168" width="9" style="26"/>
    <col min="7169" max="7169" width="7.75" style="26" customWidth="1"/>
    <col min="7170" max="7170" width="13.125" style="26" customWidth="1"/>
    <col min="7171" max="7171" width="6.125" style="26" customWidth="1"/>
    <col min="7172" max="7172" width="9.75" style="26" customWidth="1"/>
    <col min="7173" max="7173" width="1.375" style="26" customWidth="1"/>
    <col min="7174" max="7413" width="9" style="26"/>
    <col min="7414" max="7414" width="1.375" style="26" customWidth="1"/>
    <col min="7415" max="7415" width="3.5" style="26" customWidth="1"/>
    <col min="7416" max="7416" width="22.125" style="26" customWidth="1"/>
    <col min="7417" max="7417" width="9.75" style="26" customWidth="1"/>
    <col min="7418" max="7418" width="7.375" style="26" customWidth="1"/>
    <col min="7419" max="7419" width="9" style="26"/>
    <col min="7420" max="7420" width="9.25" style="26" customWidth="1"/>
    <col min="7421" max="7421" width="3.5" style="26" customWidth="1"/>
    <col min="7422" max="7423" width="12.625" style="26" customWidth="1"/>
    <col min="7424" max="7424" width="9" style="26"/>
    <col min="7425" max="7425" width="7.75" style="26" customWidth="1"/>
    <col min="7426" max="7426" width="13.125" style="26" customWidth="1"/>
    <col min="7427" max="7427" width="6.125" style="26" customWidth="1"/>
    <col min="7428" max="7428" width="9.75" style="26" customWidth="1"/>
    <col min="7429" max="7429" width="1.375" style="26" customWidth="1"/>
    <col min="7430" max="7669" width="9" style="26"/>
    <col min="7670" max="7670" width="1.375" style="26" customWidth="1"/>
    <col min="7671" max="7671" width="3.5" style="26" customWidth="1"/>
    <col min="7672" max="7672" width="22.125" style="26" customWidth="1"/>
    <col min="7673" max="7673" width="9.75" style="26" customWidth="1"/>
    <col min="7674" max="7674" width="7.375" style="26" customWidth="1"/>
    <col min="7675" max="7675" width="9" style="26"/>
    <col min="7676" max="7676" width="9.25" style="26" customWidth="1"/>
    <col min="7677" max="7677" width="3.5" style="26" customWidth="1"/>
    <col min="7678" max="7679" width="12.625" style="26" customWidth="1"/>
    <col min="7680" max="7680" width="9" style="26"/>
    <col min="7681" max="7681" width="7.75" style="26" customWidth="1"/>
    <col min="7682" max="7682" width="13.125" style="26" customWidth="1"/>
    <col min="7683" max="7683" width="6.125" style="26" customWidth="1"/>
    <col min="7684" max="7684" width="9.75" style="26" customWidth="1"/>
    <col min="7685" max="7685" width="1.375" style="26" customWidth="1"/>
    <col min="7686" max="7925" width="9" style="26"/>
    <col min="7926" max="7926" width="1.375" style="26" customWidth="1"/>
    <col min="7927" max="7927" width="3.5" style="26" customWidth="1"/>
    <col min="7928" max="7928" width="22.125" style="26" customWidth="1"/>
    <col min="7929" max="7929" width="9.75" style="26" customWidth="1"/>
    <col min="7930" max="7930" width="7.375" style="26" customWidth="1"/>
    <col min="7931" max="7931" width="9" style="26"/>
    <col min="7932" max="7932" width="9.25" style="26" customWidth="1"/>
    <col min="7933" max="7933" width="3.5" style="26" customWidth="1"/>
    <col min="7934" max="7935" width="12.625" style="26" customWidth="1"/>
    <col min="7936" max="7936" width="9" style="26"/>
    <col min="7937" max="7937" width="7.75" style="26" customWidth="1"/>
    <col min="7938" max="7938" width="13.125" style="26" customWidth="1"/>
    <col min="7939" max="7939" width="6.125" style="26" customWidth="1"/>
    <col min="7940" max="7940" width="9.75" style="26" customWidth="1"/>
    <col min="7941" max="7941" width="1.375" style="26" customWidth="1"/>
    <col min="7942" max="8181" width="9" style="26"/>
    <col min="8182" max="8182" width="1.375" style="26" customWidth="1"/>
    <col min="8183" max="8183" width="3.5" style="26" customWidth="1"/>
    <col min="8184" max="8184" width="22.125" style="26" customWidth="1"/>
    <col min="8185" max="8185" width="9.75" style="26" customWidth="1"/>
    <col min="8186" max="8186" width="7.375" style="26" customWidth="1"/>
    <col min="8187" max="8187" width="9" style="26"/>
    <col min="8188" max="8188" width="9.25" style="26" customWidth="1"/>
    <col min="8189" max="8189" width="3.5" style="26" customWidth="1"/>
    <col min="8190" max="8191" width="12.625" style="26" customWidth="1"/>
    <col min="8192" max="8192" width="9" style="26"/>
    <col min="8193" max="8193" width="7.75" style="26" customWidth="1"/>
    <col min="8194" max="8194" width="13.125" style="26" customWidth="1"/>
    <col min="8195" max="8195" width="6.125" style="26" customWidth="1"/>
    <col min="8196" max="8196" width="9.75" style="26" customWidth="1"/>
    <col min="8197" max="8197" width="1.375" style="26" customWidth="1"/>
    <col min="8198" max="8437" width="9" style="26"/>
    <col min="8438" max="8438" width="1.375" style="26" customWidth="1"/>
    <col min="8439" max="8439" width="3.5" style="26" customWidth="1"/>
    <col min="8440" max="8440" width="22.125" style="26" customWidth="1"/>
    <col min="8441" max="8441" width="9.75" style="26" customWidth="1"/>
    <col min="8442" max="8442" width="7.375" style="26" customWidth="1"/>
    <col min="8443" max="8443" width="9" style="26"/>
    <col min="8444" max="8444" width="9.25" style="26" customWidth="1"/>
    <col min="8445" max="8445" width="3.5" style="26" customWidth="1"/>
    <col min="8446" max="8447" width="12.625" style="26" customWidth="1"/>
    <col min="8448" max="8448" width="9" style="26"/>
    <col min="8449" max="8449" width="7.75" style="26" customWidth="1"/>
    <col min="8450" max="8450" width="13.125" style="26" customWidth="1"/>
    <col min="8451" max="8451" width="6.125" style="26" customWidth="1"/>
    <col min="8452" max="8452" width="9.75" style="26" customWidth="1"/>
    <col min="8453" max="8453" width="1.375" style="26" customWidth="1"/>
    <col min="8454" max="8693" width="9" style="26"/>
    <col min="8694" max="8694" width="1.375" style="26" customWidth="1"/>
    <col min="8695" max="8695" width="3.5" style="26" customWidth="1"/>
    <col min="8696" max="8696" width="22.125" style="26" customWidth="1"/>
    <col min="8697" max="8697" width="9.75" style="26" customWidth="1"/>
    <col min="8698" max="8698" width="7.375" style="26" customWidth="1"/>
    <col min="8699" max="8699" width="9" style="26"/>
    <col min="8700" max="8700" width="9.25" style="26" customWidth="1"/>
    <col min="8701" max="8701" width="3.5" style="26" customWidth="1"/>
    <col min="8702" max="8703" width="12.625" style="26" customWidth="1"/>
    <col min="8704" max="8704" width="9" style="26"/>
    <col min="8705" max="8705" width="7.75" style="26" customWidth="1"/>
    <col min="8706" max="8706" width="13.125" style="26" customWidth="1"/>
    <col min="8707" max="8707" width="6.125" style="26" customWidth="1"/>
    <col min="8708" max="8708" width="9.75" style="26" customWidth="1"/>
    <col min="8709" max="8709" width="1.375" style="26" customWidth="1"/>
    <col min="8710" max="8949" width="9" style="26"/>
    <col min="8950" max="8950" width="1.375" style="26" customWidth="1"/>
    <col min="8951" max="8951" width="3.5" style="26" customWidth="1"/>
    <col min="8952" max="8952" width="22.125" style="26" customWidth="1"/>
    <col min="8953" max="8953" width="9.75" style="26" customWidth="1"/>
    <col min="8954" max="8954" width="7.375" style="26" customWidth="1"/>
    <col min="8955" max="8955" width="9" style="26"/>
    <col min="8956" max="8956" width="9.25" style="26" customWidth="1"/>
    <col min="8957" max="8957" width="3.5" style="26" customWidth="1"/>
    <col min="8958" max="8959" width="12.625" style="26" customWidth="1"/>
    <col min="8960" max="8960" width="9" style="26"/>
    <col min="8961" max="8961" width="7.75" style="26" customWidth="1"/>
    <col min="8962" max="8962" width="13.125" style="26" customWidth="1"/>
    <col min="8963" max="8963" width="6.125" style="26" customWidth="1"/>
    <col min="8964" max="8964" width="9.75" style="26" customWidth="1"/>
    <col min="8965" max="8965" width="1.375" style="26" customWidth="1"/>
    <col min="8966" max="9205" width="9" style="26"/>
    <col min="9206" max="9206" width="1.375" style="26" customWidth="1"/>
    <col min="9207" max="9207" width="3.5" style="26" customWidth="1"/>
    <col min="9208" max="9208" width="22.125" style="26" customWidth="1"/>
    <col min="9209" max="9209" width="9.75" style="26" customWidth="1"/>
    <col min="9210" max="9210" width="7.375" style="26" customWidth="1"/>
    <col min="9211" max="9211" width="9" style="26"/>
    <col min="9212" max="9212" width="9.25" style="26" customWidth="1"/>
    <col min="9213" max="9213" width="3.5" style="26" customWidth="1"/>
    <col min="9214" max="9215" width="12.625" style="26" customWidth="1"/>
    <col min="9216" max="9216" width="9" style="26"/>
    <col min="9217" max="9217" width="7.75" style="26" customWidth="1"/>
    <col min="9218" max="9218" width="13.125" style="26" customWidth="1"/>
    <col min="9219" max="9219" width="6.125" style="26" customWidth="1"/>
    <col min="9220" max="9220" width="9.75" style="26" customWidth="1"/>
    <col min="9221" max="9221" width="1.375" style="26" customWidth="1"/>
    <col min="9222" max="9461" width="9" style="26"/>
    <col min="9462" max="9462" width="1.375" style="26" customWidth="1"/>
    <col min="9463" max="9463" width="3.5" style="26" customWidth="1"/>
    <col min="9464" max="9464" width="22.125" style="26" customWidth="1"/>
    <col min="9465" max="9465" width="9.75" style="26" customWidth="1"/>
    <col min="9466" max="9466" width="7.375" style="26" customWidth="1"/>
    <col min="9467" max="9467" width="9" style="26"/>
    <col min="9468" max="9468" width="9.25" style="26" customWidth="1"/>
    <col min="9469" max="9469" width="3.5" style="26" customWidth="1"/>
    <col min="9470" max="9471" width="12.625" style="26" customWidth="1"/>
    <col min="9472" max="9472" width="9" style="26"/>
    <col min="9473" max="9473" width="7.75" style="26" customWidth="1"/>
    <col min="9474" max="9474" width="13.125" style="26" customWidth="1"/>
    <col min="9475" max="9475" width="6.125" style="26" customWidth="1"/>
    <col min="9476" max="9476" width="9.75" style="26" customWidth="1"/>
    <col min="9477" max="9477" width="1.375" style="26" customWidth="1"/>
    <col min="9478" max="9717" width="9" style="26"/>
    <col min="9718" max="9718" width="1.375" style="26" customWidth="1"/>
    <col min="9719" max="9719" width="3.5" style="26" customWidth="1"/>
    <col min="9720" max="9720" width="22.125" style="26" customWidth="1"/>
    <col min="9721" max="9721" width="9.75" style="26" customWidth="1"/>
    <col min="9722" max="9722" width="7.375" style="26" customWidth="1"/>
    <col min="9723" max="9723" width="9" style="26"/>
    <col min="9724" max="9724" width="9.25" style="26" customWidth="1"/>
    <col min="9725" max="9725" width="3.5" style="26" customWidth="1"/>
    <col min="9726" max="9727" width="12.625" style="26" customWidth="1"/>
    <col min="9728" max="9728" width="9" style="26"/>
    <col min="9729" max="9729" width="7.75" style="26" customWidth="1"/>
    <col min="9730" max="9730" width="13.125" style="26" customWidth="1"/>
    <col min="9731" max="9731" width="6.125" style="26" customWidth="1"/>
    <col min="9732" max="9732" width="9.75" style="26" customWidth="1"/>
    <col min="9733" max="9733" width="1.375" style="26" customWidth="1"/>
    <col min="9734" max="9973" width="9" style="26"/>
    <col min="9974" max="9974" width="1.375" style="26" customWidth="1"/>
    <col min="9975" max="9975" width="3.5" style="26" customWidth="1"/>
    <col min="9976" max="9976" width="22.125" style="26" customWidth="1"/>
    <col min="9977" max="9977" width="9.75" style="26" customWidth="1"/>
    <col min="9978" max="9978" width="7.375" style="26" customWidth="1"/>
    <col min="9979" max="9979" width="9" style="26"/>
    <col min="9980" max="9980" width="9.25" style="26" customWidth="1"/>
    <col min="9981" max="9981" width="3.5" style="26" customWidth="1"/>
    <col min="9982" max="9983" width="12.625" style="26" customWidth="1"/>
    <col min="9984" max="9984" width="9" style="26"/>
    <col min="9985" max="9985" width="7.75" style="26" customWidth="1"/>
    <col min="9986" max="9986" width="13.125" style="26" customWidth="1"/>
    <col min="9987" max="9987" width="6.125" style="26" customWidth="1"/>
    <col min="9988" max="9988" width="9.75" style="26" customWidth="1"/>
    <col min="9989" max="9989" width="1.375" style="26" customWidth="1"/>
    <col min="9990" max="10229" width="9" style="26"/>
    <col min="10230" max="10230" width="1.375" style="26" customWidth="1"/>
    <col min="10231" max="10231" width="3.5" style="26" customWidth="1"/>
    <col min="10232" max="10232" width="22.125" style="26" customWidth="1"/>
    <col min="10233" max="10233" width="9.75" style="26" customWidth="1"/>
    <col min="10234" max="10234" width="7.375" style="26" customWidth="1"/>
    <col min="10235" max="10235" width="9" style="26"/>
    <col min="10236" max="10236" width="9.25" style="26" customWidth="1"/>
    <col min="10237" max="10237" width="3.5" style="26" customWidth="1"/>
    <col min="10238" max="10239" width="12.625" style="26" customWidth="1"/>
    <col min="10240" max="10240" width="9" style="26"/>
    <col min="10241" max="10241" width="7.75" style="26" customWidth="1"/>
    <col min="10242" max="10242" width="13.125" style="26" customWidth="1"/>
    <col min="10243" max="10243" width="6.125" style="26" customWidth="1"/>
    <col min="10244" max="10244" width="9.75" style="26" customWidth="1"/>
    <col min="10245" max="10245" width="1.375" style="26" customWidth="1"/>
    <col min="10246" max="10485" width="9" style="26"/>
    <col min="10486" max="10486" width="1.375" style="26" customWidth="1"/>
    <col min="10487" max="10487" width="3.5" style="26" customWidth="1"/>
    <col min="10488" max="10488" width="22.125" style="26" customWidth="1"/>
    <col min="10489" max="10489" width="9.75" style="26" customWidth="1"/>
    <col min="10490" max="10490" width="7.375" style="26" customWidth="1"/>
    <col min="10491" max="10491" width="9" style="26"/>
    <col min="10492" max="10492" width="9.25" style="26" customWidth="1"/>
    <col min="10493" max="10493" width="3.5" style="26" customWidth="1"/>
    <col min="10494" max="10495" width="12.625" style="26" customWidth="1"/>
    <col min="10496" max="10496" width="9" style="26"/>
    <col min="10497" max="10497" width="7.75" style="26" customWidth="1"/>
    <col min="10498" max="10498" width="13.125" style="26" customWidth="1"/>
    <col min="10499" max="10499" width="6.125" style="26" customWidth="1"/>
    <col min="10500" max="10500" width="9.75" style="26" customWidth="1"/>
    <col min="10501" max="10501" width="1.375" style="26" customWidth="1"/>
    <col min="10502" max="10741" width="9" style="26"/>
    <col min="10742" max="10742" width="1.375" style="26" customWidth="1"/>
    <col min="10743" max="10743" width="3.5" style="26" customWidth="1"/>
    <col min="10744" max="10744" width="22.125" style="26" customWidth="1"/>
    <col min="10745" max="10745" width="9.75" style="26" customWidth="1"/>
    <col min="10746" max="10746" width="7.375" style="26" customWidth="1"/>
    <col min="10747" max="10747" width="9" style="26"/>
    <col min="10748" max="10748" width="9.25" style="26" customWidth="1"/>
    <col min="10749" max="10749" width="3.5" style="26" customWidth="1"/>
    <col min="10750" max="10751" width="12.625" style="26" customWidth="1"/>
    <col min="10752" max="10752" width="9" style="26"/>
    <col min="10753" max="10753" width="7.75" style="26" customWidth="1"/>
    <col min="10754" max="10754" width="13.125" style="26" customWidth="1"/>
    <col min="10755" max="10755" width="6.125" style="26" customWidth="1"/>
    <col min="10756" max="10756" width="9.75" style="26" customWidth="1"/>
    <col min="10757" max="10757" width="1.375" style="26" customWidth="1"/>
    <col min="10758" max="10997" width="9" style="26"/>
    <col min="10998" max="10998" width="1.375" style="26" customWidth="1"/>
    <col min="10999" max="10999" width="3.5" style="26" customWidth="1"/>
    <col min="11000" max="11000" width="22.125" style="26" customWidth="1"/>
    <col min="11001" max="11001" width="9.75" style="26" customWidth="1"/>
    <col min="11002" max="11002" width="7.375" style="26" customWidth="1"/>
    <col min="11003" max="11003" width="9" style="26"/>
    <col min="11004" max="11004" width="9.25" style="26" customWidth="1"/>
    <col min="11005" max="11005" width="3.5" style="26" customWidth="1"/>
    <col min="11006" max="11007" width="12.625" style="26" customWidth="1"/>
    <col min="11008" max="11008" width="9" style="26"/>
    <col min="11009" max="11009" width="7.75" style="26" customWidth="1"/>
    <col min="11010" max="11010" width="13.125" style="26" customWidth="1"/>
    <col min="11011" max="11011" width="6.125" style="26" customWidth="1"/>
    <col min="11012" max="11012" width="9.75" style="26" customWidth="1"/>
    <col min="11013" max="11013" width="1.375" style="26" customWidth="1"/>
    <col min="11014" max="11253" width="9" style="26"/>
    <col min="11254" max="11254" width="1.375" style="26" customWidth="1"/>
    <col min="11255" max="11255" width="3.5" style="26" customWidth="1"/>
    <col min="11256" max="11256" width="22.125" style="26" customWidth="1"/>
    <col min="11257" max="11257" width="9.75" style="26" customWidth="1"/>
    <col min="11258" max="11258" width="7.375" style="26" customWidth="1"/>
    <col min="11259" max="11259" width="9" style="26"/>
    <col min="11260" max="11260" width="9.25" style="26" customWidth="1"/>
    <col min="11261" max="11261" width="3.5" style="26" customWidth="1"/>
    <col min="11262" max="11263" width="12.625" style="26" customWidth="1"/>
    <col min="11264" max="11264" width="9" style="26"/>
    <col min="11265" max="11265" width="7.75" style="26" customWidth="1"/>
    <col min="11266" max="11266" width="13.125" style="26" customWidth="1"/>
    <col min="11267" max="11267" width="6.125" style="26" customWidth="1"/>
    <col min="11268" max="11268" width="9.75" style="26" customWidth="1"/>
    <col min="11269" max="11269" width="1.375" style="26" customWidth="1"/>
    <col min="11270" max="11509" width="9" style="26"/>
    <col min="11510" max="11510" width="1.375" style="26" customWidth="1"/>
    <col min="11511" max="11511" width="3.5" style="26" customWidth="1"/>
    <col min="11512" max="11512" width="22.125" style="26" customWidth="1"/>
    <col min="11513" max="11513" width="9.75" style="26" customWidth="1"/>
    <col min="11514" max="11514" width="7.375" style="26" customWidth="1"/>
    <col min="11515" max="11515" width="9" style="26"/>
    <col min="11516" max="11516" width="9.25" style="26" customWidth="1"/>
    <col min="11517" max="11517" width="3.5" style="26" customWidth="1"/>
    <col min="11518" max="11519" width="12.625" style="26" customWidth="1"/>
    <col min="11520" max="11520" width="9" style="26"/>
    <col min="11521" max="11521" width="7.75" style="26" customWidth="1"/>
    <col min="11522" max="11522" width="13.125" style="26" customWidth="1"/>
    <col min="11523" max="11523" width="6.125" style="26" customWidth="1"/>
    <col min="11524" max="11524" width="9.75" style="26" customWidth="1"/>
    <col min="11525" max="11525" width="1.375" style="26" customWidth="1"/>
    <col min="11526" max="11765" width="9" style="26"/>
    <col min="11766" max="11766" width="1.375" style="26" customWidth="1"/>
    <col min="11767" max="11767" width="3.5" style="26" customWidth="1"/>
    <col min="11768" max="11768" width="22.125" style="26" customWidth="1"/>
    <col min="11769" max="11769" width="9.75" style="26" customWidth="1"/>
    <col min="11770" max="11770" width="7.375" style="26" customWidth="1"/>
    <col min="11771" max="11771" width="9" style="26"/>
    <col min="11772" max="11772" width="9.25" style="26" customWidth="1"/>
    <col min="11773" max="11773" width="3.5" style="26" customWidth="1"/>
    <col min="11774" max="11775" width="12.625" style="26" customWidth="1"/>
    <col min="11776" max="11776" width="9" style="26"/>
    <col min="11777" max="11777" width="7.75" style="26" customWidth="1"/>
    <col min="11778" max="11778" width="13.125" style="26" customWidth="1"/>
    <col min="11779" max="11779" width="6.125" style="26" customWidth="1"/>
    <col min="11780" max="11780" width="9.75" style="26" customWidth="1"/>
    <col min="11781" max="11781" width="1.375" style="26" customWidth="1"/>
    <col min="11782" max="12021" width="9" style="26"/>
    <col min="12022" max="12022" width="1.375" style="26" customWidth="1"/>
    <col min="12023" max="12023" width="3.5" style="26" customWidth="1"/>
    <col min="12024" max="12024" width="22.125" style="26" customWidth="1"/>
    <col min="12025" max="12025" width="9.75" style="26" customWidth="1"/>
    <col min="12026" max="12026" width="7.375" style="26" customWidth="1"/>
    <col min="12027" max="12027" width="9" style="26"/>
    <col min="12028" max="12028" width="9.25" style="26" customWidth="1"/>
    <col min="12029" max="12029" width="3.5" style="26" customWidth="1"/>
    <col min="12030" max="12031" width="12.625" style="26" customWidth="1"/>
    <col min="12032" max="12032" width="9" style="26"/>
    <col min="12033" max="12033" width="7.75" style="26" customWidth="1"/>
    <col min="12034" max="12034" width="13.125" style="26" customWidth="1"/>
    <col min="12035" max="12035" width="6.125" style="26" customWidth="1"/>
    <col min="12036" max="12036" width="9.75" style="26" customWidth="1"/>
    <col min="12037" max="12037" width="1.375" style="26" customWidth="1"/>
    <col min="12038" max="12277" width="9" style="26"/>
    <col min="12278" max="12278" width="1.375" style="26" customWidth="1"/>
    <col min="12279" max="12279" width="3.5" style="26" customWidth="1"/>
    <col min="12280" max="12280" width="22.125" style="26" customWidth="1"/>
    <col min="12281" max="12281" width="9.75" style="26" customWidth="1"/>
    <col min="12282" max="12282" width="7.375" style="26" customWidth="1"/>
    <col min="12283" max="12283" width="9" style="26"/>
    <col min="12284" max="12284" width="9.25" style="26" customWidth="1"/>
    <col min="12285" max="12285" width="3.5" style="26" customWidth="1"/>
    <col min="12286" max="12287" width="12.625" style="26" customWidth="1"/>
    <col min="12288" max="12288" width="9" style="26"/>
    <col min="12289" max="12289" width="7.75" style="26" customWidth="1"/>
    <col min="12290" max="12290" width="13.125" style="26" customWidth="1"/>
    <col min="12291" max="12291" width="6.125" style="26" customWidth="1"/>
    <col min="12292" max="12292" width="9.75" style="26" customWidth="1"/>
    <col min="12293" max="12293" width="1.375" style="26" customWidth="1"/>
    <col min="12294" max="12533" width="9" style="26"/>
    <col min="12534" max="12534" width="1.375" style="26" customWidth="1"/>
    <col min="12535" max="12535" width="3.5" style="26" customWidth="1"/>
    <col min="12536" max="12536" width="22.125" style="26" customWidth="1"/>
    <col min="12537" max="12537" width="9.75" style="26" customWidth="1"/>
    <col min="12538" max="12538" width="7.375" style="26" customWidth="1"/>
    <col min="12539" max="12539" width="9" style="26"/>
    <col min="12540" max="12540" width="9.25" style="26" customWidth="1"/>
    <col min="12541" max="12541" width="3.5" style="26" customWidth="1"/>
    <col min="12542" max="12543" width="12.625" style="26" customWidth="1"/>
    <col min="12544" max="12544" width="9" style="26"/>
    <col min="12545" max="12545" width="7.75" style="26" customWidth="1"/>
    <col min="12546" max="12546" width="13.125" style="26" customWidth="1"/>
    <col min="12547" max="12547" width="6.125" style="26" customWidth="1"/>
    <col min="12548" max="12548" width="9.75" style="26" customWidth="1"/>
    <col min="12549" max="12549" width="1.375" style="26" customWidth="1"/>
    <col min="12550" max="12789" width="9" style="26"/>
    <col min="12790" max="12790" width="1.375" style="26" customWidth="1"/>
    <col min="12791" max="12791" width="3.5" style="26" customWidth="1"/>
    <col min="12792" max="12792" width="22.125" style="26" customWidth="1"/>
    <col min="12793" max="12793" width="9.75" style="26" customWidth="1"/>
    <col min="12794" max="12794" width="7.375" style="26" customWidth="1"/>
    <col min="12795" max="12795" width="9" style="26"/>
    <col min="12796" max="12796" width="9.25" style="26" customWidth="1"/>
    <col min="12797" max="12797" width="3.5" style="26" customWidth="1"/>
    <col min="12798" max="12799" width="12.625" style="26" customWidth="1"/>
    <col min="12800" max="12800" width="9" style="26"/>
    <col min="12801" max="12801" width="7.75" style="26" customWidth="1"/>
    <col min="12802" max="12802" width="13.125" style="26" customWidth="1"/>
    <col min="12803" max="12803" width="6.125" style="26" customWidth="1"/>
    <col min="12804" max="12804" width="9.75" style="26" customWidth="1"/>
    <col min="12805" max="12805" width="1.375" style="26" customWidth="1"/>
    <col min="12806" max="13045" width="9" style="26"/>
    <col min="13046" max="13046" width="1.375" style="26" customWidth="1"/>
    <col min="13047" max="13047" width="3.5" style="26" customWidth="1"/>
    <col min="13048" max="13048" width="22.125" style="26" customWidth="1"/>
    <col min="13049" max="13049" width="9.75" style="26" customWidth="1"/>
    <col min="13050" max="13050" width="7.375" style="26" customWidth="1"/>
    <col min="13051" max="13051" width="9" style="26"/>
    <col min="13052" max="13052" width="9.25" style="26" customWidth="1"/>
    <col min="13053" max="13053" width="3.5" style="26" customWidth="1"/>
    <col min="13054" max="13055" width="12.625" style="26" customWidth="1"/>
    <col min="13056" max="13056" width="9" style="26"/>
    <col min="13057" max="13057" width="7.75" style="26" customWidth="1"/>
    <col min="13058" max="13058" width="13.125" style="26" customWidth="1"/>
    <col min="13059" max="13059" width="6.125" style="26" customWidth="1"/>
    <col min="13060" max="13060" width="9.75" style="26" customWidth="1"/>
    <col min="13061" max="13061" width="1.375" style="26" customWidth="1"/>
    <col min="13062" max="13301" width="9" style="26"/>
    <col min="13302" max="13302" width="1.375" style="26" customWidth="1"/>
    <col min="13303" max="13303" width="3.5" style="26" customWidth="1"/>
    <col min="13304" max="13304" width="22.125" style="26" customWidth="1"/>
    <col min="13305" max="13305" width="9.75" style="26" customWidth="1"/>
    <col min="13306" max="13306" width="7.375" style="26" customWidth="1"/>
    <col min="13307" max="13307" width="9" style="26"/>
    <col min="13308" max="13308" width="9.25" style="26" customWidth="1"/>
    <col min="13309" max="13309" width="3.5" style="26" customWidth="1"/>
    <col min="13310" max="13311" width="12.625" style="26" customWidth="1"/>
    <col min="13312" max="13312" width="9" style="26"/>
    <col min="13313" max="13313" width="7.75" style="26" customWidth="1"/>
    <col min="13314" max="13314" width="13.125" style="26" customWidth="1"/>
    <col min="13315" max="13315" width="6.125" style="26" customWidth="1"/>
    <col min="13316" max="13316" width="9.75" style="26" customWidth="1"/>
    <col min="13317" max="13317" width="1.375" style="26" customWidth="1"/>
    <col min="13318" max="13557" width="9" style="26"/>
    <col min="13558" max="13558" width="1.375" style="26" customWidth="1"/>
    <col min="13559" max="13559" width="3.5" style="26" customWidth="1"/>
    <col min="13560" max="13560" width="22.125" style="26" customWidth="1"/>
    <col min="13561" max="13561" width="9.75" style="26" customWidth="1"/>
    <col min="13562" max="13562" width="7.375" style="26" customWidth="1"/>
    <col min="13563" max="13563" width="9" style="26"/>
    <col min="13564" max="13564" width="9.25" style="26" customWidth="1"/>
    <col min="13565" max="13565" width="3.5" style="26" customWidth="1"/>
    <col min="13566" max="13567" width="12.625" style="26" customWidth="1"/>
    <col min="13568" max="13568" width="9" style="26"/>
    <col min="13569" max="13569" width="7.75" style="26" customWidth="1"/>
    <col min="13570" max="13570" width="13.125" style="26" customWidth="1"/>
    <col min="13571" max="13571" width="6.125" style="26" customWidth="1"/>
    <col min="13572" max="13572" width="9.75" style="26" customWidth="1"/>
    <col min="13573" max="13573" width="1.375" style="26" customWidth="1"/>
    <col min="13574" max="13813" width="9" style="26"/>
    <col min="13814" max="13814" width="1.375" style="26" customWidth="1"/>
    <col min="13815" max="13815" width="3.5" style="26" customWidth="1"/>
    <col min="13816" max="13816" width="22.125" style="26" customWidth="1"/>
    <col min="13817" max="13817" width="9.75" style="26" customWidth="1"/>
    <col min="13818" max="13818" width="7.375" style="26" customWidth="1"/>
    <col min="13819" max="13819" width="9" style="26"/>
    <col min="13820" max="13820" width="9.25" style="26" customWidth="1"/>
    <col min="13821" max="13821" width="3.5" style="26" customWidth="1"/>
    <col min="13822" max="13823" width="12.625" style="26" customWidth="1"/>
    <col min="13824" max="13824" width="9" style="26"/>
    <col min="13825" max="13825" width="7.75" style="26" customWidth="1"/>
    <col min="13826" max="13826" width="13.125" style="26" customWidth="1"/>
    <col min="13827" max="13827" width="6.125" style="26" customWidth="1"/>
    <col min="13828" max="13828" width="9.75" style="26" customWidth="1"/>
    <col min="13829" max="13829" width="1.375" style="26" customWidth="1"/>
    <col min="13830" max="14069" width="9" style="26"/>
    <col min="14070" max="14070" width="1.375" style="26" customWidth="1"/>
    <col min="14071" max="14071" width="3.5" style="26" customWidth="1"/>
    <col min="14072" max="14072" width="22.125" style="26" customWidth="1"/>
    <col min="14073" max="14073" width="9.75" style="26" customWidth="1"/>
    <col min="14074" max="14074" width="7.375" style="26" customWidth="1"/>
    <col min="14075" max="14075" width="9" style="26"/>
    <col min="14076" max="14076" width="9.25" style="26" customWidth="1"/>
    <col min="14077" max="14077" width="3.5" style="26" customWidth="1"/>
    <col min="14078" max="14079" width="12.625" style="26" customWidth="1"/>
    <col min="14080" max="14080" width="9" style="26"/>
    <col min="14081" max="14081" width="7.75" style="26" customWidth="1"/>
    <col min="14082" max="14082" width="13.125" style="26" customWidth="1"/>
    <col min="14083" max="14083" width="6.125" style="26" customWidth="1"/>
    <col min="14084" max="14084" width="9.75" style="26" customWidth="1"/>
    <col min="14085" max="14085" width="1.375" style="26" customWidth="1"/>
    <col min="14086" max="14325" width="9" style="26"/>
    <col min="14326" max="14326" width="1.375" style="26" customWidth="1"/>
    <col min="14327" max="14327" width="3.5" style="26" customWidth="1"/>
    <col min="14328" max="14328" width="22.125" style="26" customWidth="1"/>
    <col min="14329" max="14329" width="9.75" style="26" customWidth="1"/>
    <col min="14330" max="14330" width="7.375" style="26" customWidth="1"/>
    <col min="14331" max="14331" width="9" style="26"/>
    <col min="14332" max="14332" width="9.25" style="26" customWidth="1"/>
    <col min="14333" max="14333" width="3.5" style="26" customWidth="1"/>
    <col min="14334" max="14335" width="12.625" style="26" customWidth="1"/>
    <col min="14336" max="14336" width="9" style="26"/>
    <col min="14337" max="14337" width="7.75" style="26" customWidth="1"/>
    <col min="14338" max="14338" width="13.125" style="26" customWidth="1"/>
    <col min="14339" max="14339" width="6.125" style="26" customWidth="1"/>
    <col min="14340" max="14340" width="9.75" style="26" customWidth="1"/>
    <col min="14341" max="14341" width="1.375" style="26" customWidth="1"/>
    <col min="14342" max="14581" width="9" style="26"/>
    <col min="14582" max="14582" width="1.375" style="26" customWidth="1"/>
    <col min="14583" max="14583" width="3.5" style="26" customWidth="1"/>
    <col min="14584" max="14584" width="22.125" style="26" customWidth="1"/>
    <col min="14585" max="14585" width="9.75" style="26" customWidth="1"/>
    <col min="14586" max="14586" width="7.375" style="26" customWidth="1"/>
    <col min="14587" max="14587" width="9" style="26"/>
    <col min="14588" max="14588" width="9.25" style="26" customWidth="1"/>
    <col min="14589" max="14589" width="3.5" style="26" customWidth="1"/>
    <col min="14590" max="14591" width="12.625" style="26" customWidth="1"/>
    <col min="14592" max="14592" width="9" style="26"/>
    <col min="14593" max="14593" width="7.75" style="26" customWidth="1"/>
    <col min="14594" max="14594" width="13.125" style="26" customWidth="1"/>
    <col min="14595" max="14595" width="6.125" style="26" customWidth="1"/>
    <col min="14596" max="14596" width="9.75" style="26" customWidth="1"/>
    <col min="14597" max="14597" width="1.375" style="26" customWidth="1"/>
    <col min="14598" max="14837" width="9" style="26"/>
    <col min="14838" max="14838" width="1.375" style="26" customWidth="1"/>
    <col min="14839" max="14839" width="3.5" style="26" customWidth="1"/>
    <col min="14840" max="14840" width="22.125" style="26" customWidth="1"/>
    <col min="14841" max="14841" width="9.75" style="26" customWidth="1"/>
    <col min="14842" max="14842" width="7.375" style="26" customWidth="1"/>
    <col min="14843" max="14843" width="9" style="26"/>
    <col min="14844" max="14844" width="9.25" style="26" customWidth="1"/>
    <col min="14845" max="14845" width="3.5" style="26" customWidth="1"/>
    <col min="14846" max="14847" width="12.625" style="26" customWidth="1"/>
    <col min="14848" max="14848" width="9" style="26"/>
    <col min="14849" max="14849" width="7.75" style="26" customWidth="1"/>
    <col min="14850" max="14850" width="13.125" style="26" customWidth="1"/>
    <col min="14851" max="14851" width="6.125" style="26" customWidth="1"/>
    <col min="14852" max="14852" width="9.75" style="26" customWidth="1"/>
    <col min="14853" max="14853" width="1.375" style="26" customWidth="1"/>
    <col min="14854" max="15093" width="9" style="26"/>
    <col min="15094" max="15094" width="1.375" style="26" customWidth="1"/>
    <col min="15095" max="15095" width="3.5" style="26" customWidth="1"/>
    <col min="15096" max="15096" width="22.125" style="26" customWidth="1"/>
    <col min="15097" max="15097" width="9.75" style="26" customWidth="1"/>
    <col min="15098" max="15098" width="7.375" style="26" customWidth="1"/>
    <col min="15099" max="15099" width="9" style="26"/>
    <col min="15100" max="15100" width="9.25" style="26" customWidth="1"/>
    <col min="15101" max="15101" width="3.5" style="26" customWidth="1"/>
    <col min="15102" max="15103" width="12.625" style="26" customWidth="1"/>
    <col min="15104" max="15104" width="9" style="26"/>
    <col min="15105" max="15105" width="7.75" style="26" customWidth="1"/>
    <col min="15106" max="15106" width="13.125" style="26" customWidth="1"/>
    <col min="15107" max="15107" width="6.125" style="26" customWidth="1"/>
    <col min="15108" max="15108" width="9.75" style="26" customWidth="1"/>
    <col min="15109" max="15109" width="1.375" style="26" customWidth="1"/>
    <col min="15110" max="15349" width="9" style="26"/>
    <col min="15350" max="15350" width="1.375" style="26" customWidth="1"/>
    <col min="15351" max="15351" width="3.5" style="26" customWidth="1"/>
    <col min="15352" max="15352" width="22.125" style="26" customWidth="1"/>
    <col min="15353" max="15353" width="9.75" style="26" customWidth="1"/>
    <col min="15354" max="15354" width="7.375" style="26" customWidth="1"/>
    <col min="15355" max="15355" width="9" style="26"/>
    <col min="15356" max="15356" width="9.25" style="26" customWidth="1"/>
    <col min="15357" max="15357" width="3.5" style="26" customWidth="1"/>
    <col min="15358" max="15359" width="12.625" style="26" customWidth="1"/>
    <col min="15360" max="15360" width="9" style="26"/>
    <col min="15361" max="15361" width="7.75" style="26" customWidth="1"/>
    <col min="15362" max="15362" width="13.125" style="26" customWidth="1"/>
    <col min="15363" max="15363" width="6.125" style="26" customWidth="1"/>
    <col min="15364" max="15364" width="9.75" style="26" customWidth="1"/>
    <col min="15365" max="15365" width="1.375" style="26" customWidth="1"/>
    <col min="15366" max="15605" width="9" style="26"/>
    <col min="15606" max="15606" width="1.375" style="26" customWidth="1"/>
    <col min="15607" max="15607" width="3.5" style="26" customWidth="1"/>
    <col min="15608" max="15608" width="22.125" style="26" customWidth="1"/>
    <col min="15609" max="15609" width="9.75" style="26" customWidth="1"/>
    <col min="15610" max="15610" width="7.375" style="26" customWidth="1"/>
    <col min="15611" max="15611" width="9" style="26"/>
    <col min="15612" max="15612" width="9.25" style="26" customWidth="1"/>
    <col min="15613" max="15613" width="3.5" style="26" customWidth="1"/>
    <col min="15614" max="15615" width="12.625" style="26" customWidth="1"/>
    <col min="15616" max="15616" width="9" style="26"/>
    <col min="15617" max="15617" width="7.75" style="26" customWidth="1"/>
    <col min="15618" max="15618" width="13.125" style="26" customWidth="1"/>
    <col min="15619" max="15619" width="6.125" style="26" customWidth="1"/>
    <col min="15620" max="15620" width="9.75" style="26" customWidth="1"/>
    <col min="15621" max="15621" width="1.375" style="26" customWidth="1"/>
    <col min="15622" max="15861" width="9" style="26"/>
    <col min="15862" max="15862" width="1.375" style="26" customWidth="1"/>
    <col min="15863" max="15863" width="3.5" style="26" customWidth="1"/>
    <col min="15864" max="15864" width="22.125" style="26" customWidth="1"/>
    <col min="15865" max="15865" width="9.75" style="26" customWidth="1"/>
    <col min="15866" max="15866" width="7.375" style="26" customWidth="1"/>
    <col min="15867" max="15867" width="9" style="26"/>
    <col min="15868" max="15868" width="9.25" style="26" customWidth="1"/>
    <col min="15869" max="15869" width="3.5" style="26" customWidth="1"/>
    <col min="15870" max="15871" width="12.625" style="26" customWidth="1"/>
    <col min="15872" max="15872" width="9" style="26"/>
    <col min="15873" max="15873" width="7.75" style="26" customWidth="1"/>
    <col min="15874" max="15874" width="13.125" style="26" customWidth="1"/>
    <col min="15875" max="15875" width="6.125" style="26" customWidth="1"/>
    <col min="15876" max="15876" width="9.75" style="26" customWidth="1"/>
    <col min="15877" max="15877" width="1.375" style="26" customWidth="1"/>
    <col min="15878" max="16117" width="9" style="26"/>
    <col min="16118" max="16118" width="1.375" style="26" customWidth="1"/>
    <col min="16119" max="16119" width="3.5" style="26" customWidth="1"/>
    <col min="16120" max="16120" width="22.125" style="26" customWidth="1"/>
    <col min="16121" max="16121" width="9.75" style="26" customWidth="1"/>
    <col min="16122" max="16122" width="7.375" style="26" customWidth="1"/>
    <col min="16123" max="16123" width="9" style="26"/>
    <col min="16124" max="16124" width="9.25" style="26" customWidth="1"/>
    <col min="16125" max="16125" width="3.5" style="26" customWidth="1"/>
    <col min="16126" max="16127" width="12.625" style="26" customWidth="1"/>
    <col min="16128" max="16128" width="9" style="26"/>
    <col min="16129" max="16129" width="7.75" style="26" customWidth="1"/>
    <col min="16130" max="16130" width="13.125" style="26" customWidth="1"/>
    <col min="16131" max="16131" width="6.125" style="26" customWidth="1"/>
    <col min="16132" max="16132" width="9.75" style="26" customWidth="1"/>
    <col min="16133" max="16133" width="1.375" style="26" customWidth="1"/>
    <col min="16134" max="16384" width="9" style="26"/>
  </cols>
  <sheetData>
    <row r="1" spans="2:22" ht="9.9499999999999993" customHeight="1" x14ac:dyDescent="0.15"/>
    <row r="2" spans="2:22" ht="24.95" customHeight="1" x14ac:dyDescent="0.15">
      <c r="B2" s="26" t="s">
        <v>420</v>
      </c>
      <c r="C2" s="28"/>
      <c r="D2" s="5"/>
      <c r="E2" s="5"/>
      <c r="F2" s="28"/>
      <c r="G2" s="70"/>
      <c r="H2" s="76"/>
      <c r="I2" s="70"/>
      <c r="J2" s="70"/>
      <c r="K2" s="70"/>
      <c r="L2" s="70"/>
      <c r="M2" s="70"/>
      <c r="N2" s="70"/>
      <c r="O2" s="5"/>
    </row>
    <row r="3" spans="2:22" ht="15" customHeight="1" thickBot="1" x14ac:dyDescent="0.2">
      <c r="B3" s="26" t="s">
        <v>132</v>
      </c>
      <c r="I3" s="5" t="s">
        <v>133</v>
      </c>
      <c r="P3" s="118" t="s">
        <v>155</v>
      </c>
    </row>
    <row r="4" spans="2:22" ht="15" customHeight="1" x14ac:dyDescent="0.15">
      <c r="B4" s="606" t="s">
        <v>57</v>
      </c>
      <c r="C4" s="607" t="s">
        <v>109</v>
      </c>
      <c r="D4" s="607" t="s">
        <v>88</v>
      </c>
      <c r="E4" s="607" t="s">
        <v>89</v>
      </c>
      <c r="F4" s="607" t="s">
        <v>21</v>
      </c>
      <c r="G4" s="608" t="s">
        <v>90</v>
      </c>
      <c r="H4" s="108"/>
      <c r="I4" s="1236" t="s">
        <v>57</v>
      </c>
      <c r="J4" s="1237" t="s">
        <v>112</v>
      </c>
      <c r="K4" s="552" t="s">
        <v>849</v>
      </c>
      <c r="L4" s="552" t="s">
        <v>91</v>
      </c>
      <c r="M4" s="1237" t="s">
        <v>21</v>
      </c>
      <c r="N4" s="1238" t="s">
        <v>90</v>
      </c>
      <c r="O4" s="122"/>
      <c r="P4" s="609" t="s">
        <v>115</v>
      </c>
      <c r="Q4" s="610" t="s">
        <v>116</v>
      </c>
      <c r="R4" s="610" t="s">
        <v>117</v>
      </c>
      <c r="S4" s="610" t="s">
        <v>850</v>
      </c>
      <c r="T4" s="1239" t="s">
        <v>118</v>
      </c>
      <c r="U4" s="1231"/>
      <c r="V4" s="611" t="s">
        <v>119</v>
      </c>
    </row>
    <row r="5" spans="2:22" ht="15" customHeight="1" x14ac:dyDescent="0.15">
      <c r="B5" s="1278" t="s">
        <v>104</v>
      </c>
      <c r="C5" s="214" t="s">
        <v>421</v>
      </c>
      <c r="D5" s="214">
        <v>2</v>
      </c>
      <c r="E5" s="373" t="s">
        <v>851</v>
      </c>
      <c r="F5" s="214">
        <v>12000</v>
      </c>
      <c r="G5" s="612">
        <f t="shared" ref="G5:G6" si="0">D5*F5</f>
        <v>24000</v>
      </c>
      <c r="H5" s="109"/>
      <c r="I5" s="1174"/>
      <c r="J5" s="1176"/>
      <c r="K5" s="113" t="s">
        <v>93</v>
      </c>
      <c r="L5" s="113" t="s">
        <v>852</v>
      </c>
      <c r="M5" s="1176"/>
      <c r="N5" s="1178"/>
      <c r="O5" s="122"/>
      <c r="P5" s="613"/>
      <c r="Q5" s="614"/>
      <c r="R5" s="615"/>
      <c r="S5" s="614"/>
      <c r="T5" s="1279"/>
      <c r="U5" s="1280"/>
      <c r="V5" s="616"/>
    </row>
    <row r="6" spans="2:22" ht="15" customHeight="1" x14ac:dyDescent="0.15">
      <c r="B6" s="1102"/>
      <c r="C6" s="214"/>
      <c r="D6" s="214"/>
      <c r="E6" s="373"/>
      <c r="F6" s="214"/>
      <c r="G6" s="98">
        <f t="shared" si="0"/>
        <v>0</v>
      </c>
      <c r="H6" s="109"/>
      <c r="I6" s="1180" t="s">
        <v>111</v>
      </c>
      <c r="J6" s="214"/>
      <c r="K6" s="316"/>
      <c r="L6" s="316"/>
      <c r="M6" s="316"/>
      <c r="N6" s="98">
        <f>K6*L6*M6</f>
        <v>0</v>
      </c>
      <c r="O6" s="122"/>
      <c r="P6" s="613"/>
      <c r="Q6" s="614"/>
      <c r="R6" s="615"/>
      <c r="S6" s="614"/>
      <c r="T6" s="1279"/>
      <c r="U6" s="1280"/>
      <c r="V6" s="616"/>
    </row>
    <row r="7" spans="2:22" ht="15" customHeight="1" thickBot="1" x14ac:dyDescent="0.2">
      <c r="B7" s="1170"/>
      <c r="C7" s="617" t="s">
        <v>94</v>
      </c>
      <c r="D7" s="617"/>
      <c r="E7" s="617"/>
      <c r="F7" s="617"/>
      <c r="G7" s="618">
        <f>SUM(G5:G6)</f>
        <v>24000</v>
      </c>
      <c r="H7" s="109"/>
      <c r="I7" s="1102"/>
      <c r="J7" s="214"/>
      <c r="K7" s="316"/>
      <c r="L7" s="316"/>
      <c r="M7" s="316"/>
      <c r="N7" s="98">
        <f t="shared" ref="N7:N9" si="1">K7*L7*M7</f>
        <v>0</v>
      </c>
      <c r="O7" s="122"/>
      <c r="P7" s="613"/>
      <c r="Q7" s="614"/>
      <c r="R7" s="615"/>
      <c r="S7" s="614"/>
      <c r="T7" s="1279"/>
      <c r="U7" s="1280"/>
      <c r="V7" s="616"/>
    </row>
    <row r="8" spans="2:22" ht="15" customHeight="1" thickTop="1" x14ac:dyDescent="0.15">
      <c r="B8" s="1183" t="s">
        <v>102</v>
      </c>
      <c r="C8" s="214" t="s">
        <v>422</v>
      </c>
      <c r="D8" s="214">
        <v>5</v>
      </c>
      <c r="E8" s="373" t="s">
        <v>92</v>
      </c>
      <c r="F8" s="214">
        <v>460</v>
      </c>
      <c r="G8" s="98">
        <f>D8*F8</f>
        <v>2300</v>
      </c>
      <c r="H8" s="109"/>
      <c r="I8" s="1102"/>
      <c r="J8" s="214"/>
      <c r="K8" s="316"/>
      <c r="L8" s="316"/>
      <c r="M8" s="316"/>
      <c r="N8" s="98">
        <f t="shared" si="1"/>
        <v>0</v>
      </c>
      <c r="O8" s="122"/>
      <c r="P8" s="613"/>
      <c r="Q8" s="614"/>
      <c r="R8" s="615"/>
      <c r="S8" s="614"/>
      <c r="T8" s="1279"/>
      <c r="U8" s="1280"/>
      <c r="V8" s="616"/>
    </row>
    <row r="9" spans="2:22" ht="15" customHeight="1" x14ac:dyDescent="0.15">
      <c r="B9" s="1102"/>
      <c r="C9" s="214"/>
      <c r="D9" s="214"/>
      <c r="E9" s="373" t="s">
        <v>92</v>
      </c>
      <c r="F9" s="214"/>
      <c r="G9" s="98">
        <f>D9*F9</f>
        <v>0</v>
      </c>
      <c r="H9" s="109"/>
      <c r="I9" s="1102"/>
      <c r="J9" s="214"/>
      <c r="K9" s="316"/>
      <c r="L9" s="316"/>
      <c r="M9" s="316"/>
      <c r="N9" s="98">
        <f t="shared" si="1"/>
        <v>0</v>
      </c>
      <c r="O9" s="122"/>
      <c r="P9" s="613"/>
      <c r="Q9" s="614"/>
      <c r="R9" s="615"/>
      <c r="S9" s="614"/>
      <c r="T9" s="1279"/>
      <c r="U9" s="1280"/>
      <c r="V9" s="616"/>
    </row>
    <row r="10" spans="2:22" ht="15" customHeight="1" thickBot="1" x14ac:dyDescent="0.2">
      <c r="B10" s="1102"/>
      <c r="C10" s="214"/>
      <c r="D10" s="214"/>
      <c r="E10" s="373" t="s">
        <v>92</v>
      </c>
      <c r="F10" s="214"/>
      <c r="G10" s="98">
        <f>D10*F10</f>
        <v>0</v>
      </c>
      <c r="H10" s="109"/>
      <c r="I10" s="1170"/>
      <c r="J10" s="619" t="s">
        <v>853</v>
      </c>
      <c r="K10" s="620">
        <f t="shared" ref="K10:L10" si="2">SUM(K6:K9)</f>
        <v>0</v>
      </c>
      <c r="L10" s="620">
        <f t="shared" si="2"/>
        <v>0</v>
      </c>
      <c r="M10" s="620"/>
      <c r="N10" s="621">
        <f>SUM(N6:N9)</f>
        <v>0</v>
      </c>
      <c r="O10" s="122"/>
      <c r="P10" s="613"/>
      <c r="Q10" s="614"/>
      <c r="R10" s="615"/>
      <c r="S10" s="614"/>
      <c r="T10" s="1279"/>
      <c r="U10" s="1280"/>
      <c r="V10" s="616"/>
    </row>
    <row r="11" spans="2:22" ht="15" customHeight="1" thickTop="1" thickBot="1" x14ac:dyDescent="0.2">
      <c r="B11" s="1170"/>
      <c r="C11" s="101" t="s">
        <v>95</v>
      </c>
      <c r="D11" s="102"/>
      <c r="E11" s="102"/>
      <c r="F11" s="102"/>
      <c r="G11" s="103">
        <f>SUM(G8:G10)</f>
        <v>2300</v>
      </c>
      <c r="H11" s="109"/>
      <c r="I11" s="1281" t="s">
        <v>854</v>
      </c>
      <c r="J11" s="214" t="s">
        <v>260</v>
      </c>
      <c r="K11" s="316">
        <v>2.5</v>
      </c>
      <c r="L11" s="316">
        <v>1</v>
      </c>
      <c r="M11" s="316">
        <v>158.4</v>
      </c>
      <c r="N11" s="98">
        <f>K11*L11*M11</f>
        <v>396</v>
      </c>
      <c r="O11" s="122"/>
      <c r="P11" s="613"/>
      <c r="Q11" s="614"/>
      <c r="R11" s="615"/>
      <c r="S11" s="614"/>
      <c r="T11" s="1279"/>
      <c r="U11" s="1280"/>
      <c r="V11" s="616"/>
    </row>
    <row r="12" spans="2:22" ht="15" customHeight="1" thickTop="1" x14ac:dyDescent="0.15">
      <c r="B12" s="1183" t="s">
        <v>103</v>
      </c>
      <c r="C12" s="214" t="s">
        <v>342</v>
      </c>
      <c r="D12" s="214">
        <v>18</v>
      </c>
      <c r="E12" s="373" t="s">
        <v>92</v>
      </c>
      <c r="F12" s="214">
        <v>3370</v>
      </c>
      <c r="G12" s="98">
        <f>D12*F12</f>
        <v>60660</v>
      </c>
      <c r="H12" s="109"/>
      <c r="I12" s="1282"/>
      <c r="J12" s="214" t="s">
        <v>261</v>
      </c>
      <c r="K12" s="316">
        <v>1</v>
      </c>
      <c r="L12" s="316">
        <v>1</v>
      </c>
      <c r="M12" s="316">
        <v>158.4</v>
      </c>
      <c r="N12" s="98">
        <f t="shared" ref="N12:N15" si="3">K12*L12*M12</f>
        <v>158.4</v>
      </c>
      <c r="O12" s="122"/>
      <c r="P12" s="613"/>
      <c r="Q12" s="614"/>
      <c r="R12" s="615"/>
      <c r="S12" s="614"/>
      <c r="T12" s="1279"/>
      <c r="U12" s="1280"/>
      <c r="V12" s="616"/>
    </row>
    <row r="13" spans="2:22" ht="15" customHeight="1" x14ac:dyDescent="0.15">
      <c r="B13" s="1102"/>
      <c r="C13" s="214"/>
      <c r="D13" s="214"/>
      <c r="E13" s="373" t="s">
        <v>92</v>
      </c>
      <c r="F13" s="214"/>
      <c r="G13" s="98">
        <f>D13*F13</f>
        <v>0</v>
      </c>
      <c r="H13" s="109"/>
      <c r="I13" s="1282"/>
      <c r="J13" s="214" t="s">
        <v>601</v>
      </c>
      <c r="K13" s="316">
        <v>14</v>
      </c>
      <c r="L13" s="316">
        <v>1</v>
      </c>
      <c r="M13" s="316">
        <v>158.4</v>
      </c>
      <c r="N13" s="98">
        <f t="shared" si="3"/>
        <v>2217.6</v>
      </c>
      <c r="O13" s="122"/>
      <c r="P13" s="613"/>
      <c r="Q13" s="614"/>
      <c r="R13" s="615"/>
      <c r="S13" s="614"/>
      <c r="T13" s="1279"/>
      <c r="U13" s="1280"/>
      <c r="V13" s="616"/>
    </row>
    <row r="14" spans="2:22" ht="15" customHeight="1" x14ac:dyDescent="0.15">
      <c r="B14" s="1102"/>
      <c r="C14" s="214"/>
      <c r="D14" s="214"/>
      <c r="E14" s="373"/>
      <c r="F14" s="214"/>
      <c r="G14" s="98">
        <f>D14*F14</f>
        <v>0</v>
      </c>
      <c r="H14" s="109"/>
      <c r="I14" s="1282"/>
      <c r="J14" s="214" t="s">
        <v>603</v>
      </c>
      <c r="K14" s="316">
        <v>1.8</v>
      </c>
      <c r="L14" s="316">
        <v>1</v>
      </c>
      <c r="M14" s="316">
        <v>158.4</v>
      </c>
      <c r="N14" s="98">
        <f t="shared" si="3"/>
        <v>285.12</v>
      </c>
      <c r="O14" s="122"/>
      <c r="P14" s="613"/>
      <c r="Q14" s="614"/>
      <c r="R14" s="615"/>
      <c r="S14" s="614"/>
      <c r="T14" s="1279"/>
      <c r="U14" s="1280"/>
      <c r="V14" s="616"/>
    </row>
    <row r="15" spans="2:22" ht="15" customHeight="1" x14ac:dyDescent="0.15">
      <c r="B15" s="1102"/>
      <c r="C15" s="214"/>
      <c r="D15" s="214"/>
      <c r="E15" s="214"/>
      <c r="F15" s="214"/>
      <c r="G15" s="98">
        <f t="shared" ref="G15" si="4">D15*F15</f>
        <v>0</v>
      </c>
      <c r="H15" s="109"/>
      <c r="I15" s="1282"/>
      <c r="J15" s="214" t="s">
        <v>605</v>
      </c>
      <c r="K15" s="316">
        <v>2</v>
      </c>
      <c r="L15" s="316">
        <v>1</v>
      </c>
      <c r="M15" s="316">
        <v>158.4</v>
      </c>
      <c r="N15" s="98">
        <f t="shared" si="3"/>
        <v>316.8</v>
      </c>
      <c r="O15" s="122"/>
      <c r="P15" s="613"/>
      <c r="Q15" s="614"/>
      <c r="R15" s="615"/>
      <c r="S15" s="614"/>
      <c r="T15" s="1279"/>
      <c r="U15" s="1280"/>
      <c r="V15" s="616"/>
    </row>
    <row r="16" spans="2:22" ht="15" customHeight="1" thickBot="1" x14ac:dyDescent="0.2">
      <c r="B16" s="1170"/>
      <c r="C16" s="101" t="s">
        <v>95</v>
      </c>
      <c r="D16" s="102"/>
      <c r="E16" s="102"/>
      <c r="F16" s="102"/>
      <c r="G16" s="103">
        <f>SUM(G12:G15)</f>
        <v>60660</v>
      </c>
      <c r="H16" s="109"/>
      <c r="I16" s="1282"/>
      <c r="J16" s="214"/>
      <c r="K16" s="316"/>
      <c r="L16" s="316"/>
      <c r="M16" s="316"/>
      <c r="N16" s="98"/>
      <c r="O16" s="122"/>
      <c r="P16" s="622" t="s">
        <v>26</v>
      </c>
      <c r="Q16" s="623"/>
      <c r="R16" s="623"/>
      <c r="S16" s="623"/>
      <c r="T16" s="1284"/>
      <c r="U16" s="1285"/>
      <c r="V16" s="624">
        <f>SUM(V5:V15)</f>
        <v>0</v>
      </c>
    </row>
    <row r="17" spans="2:22" ht="15" customHeight="1" thickTop="1" thickBot="1" x14ac:dyDescent="0.2">
      <c r="B17" s="1183" t="s">
        <v>105</v>
      </c>
      <c r="C17" s="214"/>
      <c r="D17" s="214"/>
      <c r="E17" s="373" t="s">
        <v>96</v>
      </c>
      <c r="F17" s="214"/>
      <c r="G17" s="98">
        <f t="shared" ref="G17" si="5">D17*F17</f>
        <v>0</v>
      </c>
      <c r="H17" s="109"/>
      <c r="I17" s="1283"/>
      <c r="J17" s="167" t="s">
        <v>597</v>
      </c>
      <c r="K17" s="114">
        <f>SUM(K11:K16)</f>
        <v>21.3</v>
      </c>
      <c r="L17" s="114">
        <f>SUM(L11:L16)</f>
        <v>5</v>
      </c>
      <c r="M17" s="114"/>
      <c r="N17" s="112">
        <f>SUM(N11:N16)</f>
        <v>3373.92</v>
      </c>
      <c r="O17" s="122"/>
    </row>
    <row r="18" spans="2:22" ht="15" customHeight="1" thickTop="1" thickBot="1" x14ac:dyDescent="0.2">
      <c r="B18" s="1102"/>
      <c r="C18" s="214"/>
      <c r="D18" s="214"/>
      <c r="E18" s="373"/>
      <c r="F18" s="214"/>
      <c r="G18" s="98">
        <f>D18*F18</f>
        <v>0</v>
      </c>
      <c r="H18" s="109"/>
      <c r="I18" s="1183" t="s">
        <v>113</v>
      </c>
      <c r="J18" s="214" t="s">
        <v>262</v>
      </c>
      <c r="K18" s="316">
        <v>1</v>
      </c>
      <c r="L18" s="316">
        <v>0.5</v>
      </c>
      <c r="M18" s="316">
        <v>168.4</v>
      </c>
      <c r="N18" s="98">
        <f>K18*L18*M18</f>
        <v>84.2</v>
      </c>
      <c r="O18" s="122"/>
      <c r="P18" s="118" t="s">
        <v>156</v>
      </c>
    </row>
    <row r="19" spans="2:22" ht="15" customHeight="1" x14ac:dyDescent="0.15">
      <c r="B19" s="1102"/>
      <c r="C19" s="214"/>
      <c r="D19" s="214"/>
      <c r="E19" s="214"/>
      <c r="F19" s="214"/>
      <c r="G19" s="98">
        <f t="shared" ref="G19" si="6">D19*F19</f>
        <v>0</v>
      </c>
      <c r="H19" s="109"/>
      <c r="I19" s="1102"/>
      <c r="J19" s="214" t="s">
        <v>609</v>
      </c>
      <c r="K19" s="316">
        <v>3.1</v>
      </c>
      <c r="L19" s="316">
        <v>1</v>
      </c>
      <c r="M19" s="316">
        <v>168.4</v>
      </c>
      <c r="N19" s="98">
        <f t="shared" ref="N19:N21" si="7">K19*L19*M19</f>
        <v>522.04000000000008</v>
      </c>
      <c r="O19" s="122"/>
      <c r="P19" s="748" t="s">
        <v>120</v>
      </c>
      <c r="Q19" s="677" t="s">
        <v>116</v>
      </c>
      <c r="R19" s="677" t="s">
        <v>117</v>
      </c>
      <c r="S19" s="677" t="s">
        <v>591</v>
      </c>
      <c r="T19" s="677" t="s">
        <v>118</v>
      </c>
      <c r="U19" s="688" t="s">
        <v>191</v>
      </c>
      <c r="V19" s="679" t="s">
        <v>119</v>
      </c>
    </row>
    <row r="20" spans="2:22" ht="15" customHeight="1" thickBot="1" x14ac:dyDescent="0.2">
      <c r="B20" s="1170"/>
      <c r="C20" s="101" t="s">
        <v>95</v>
      </c>
      <c r="D20" s="102"/>
      <c r="E20" s="102"/>
      <c r="F20" s="102"/>
      <c r="G20" s="103">
        <f>SUM(G17:G19)</f>
        <v>0</v>
      </c>
      <c r="H20" s="109"/>
      <c r="I20" s="1102"/>
      <c r="J20" s="214" t="s">
        <v>263</v>
      </c>
      <c r="K20" s="316">
        <v>2.5</v>
      </c>
      <c r="L20" s="316">
        <v>0.5</v>
      </c>
      <c r="M20" s="316">
        <v>168.4</v>
      </c>
      <c r="N20" s="98">
        <f t="shared" si="7"/>
        <v>210.5</v>
      </c>
      <c r="O20" s="122"/>
      <c r="P20" s="689" t="s">
        <v>264</v>
      </c>
      <c r="Q20" s="614">
        <v>80</v>
      </c>
      <c r="R20" s="751" t="s">
        <v>607</v>
      </c>
      <c r="S20" s="614">
        <v>800</v>
      </c>
      <c r="T20" s="614">
        <v>10</v>
      </c>
      <c r="U20" s="625">
        <v>250</v>
      </c>
      <c r="V20" s="749">
        <f>Q20*S20/T20*(10/U20)</f>
        <v>256</v>
      </c>
    </row>
    <row r="21" spans="2:22" ht="15" customHeight="1" thickTop="1" x14ac:dyDescent="0.15">
      <c r="B21" s="1183" t="s">
        <v>106</v>
      </c>
      <c r="C21" s="214"/>
      <c r="D21" s="214"/>
      <c r="E21" s="373" t="s">
        <v>97</v>
      </c>
      <c r="F21" s="214"/>
      <c r="G21" s="98">
        <f>D21*F21</f>
        <v>0</v>
      </c>
      <c r="H21" s="109"/>
      <c r="I21" s="1102"/>
      <c r="J21" s="214" t="s">
        <v>610</v>
      </c>
      <c r="K21" s="316">
        <v>4.2</v>
      </c>
      <c r="L21" s="316">
        <v>1</v>
      </c>
      <c r="M21" s="316">
        <v>168.4</v>
      </c>
      <c r="N21" s="98">
        <f t="shared" si="7"/>
        <v>707.28000000000009</v>
      </c>
      <c r="O21" s="122"/>
      <c r="P21" s="689" t="s">
        <v>265</v>
      </c>
      <c r="Q21" s="614">
        <v>2</v>
      </c>
      <c r="R21" s="751" t="s">
        <v>607</v>
      </c>
      <c r="S21" s="614">
        <v>9000</v>
      </c>
      <c r="T21" s="614">
        <v>10</v>
      </c>
      <c r="U21" s="625">
        <v>250</v>
      </c>
      <c r="V21" s="749">
        <f t="shared" ref="V21:V32" si="8">Q21*S21/T21*(10/U21)</f>
        <v>72</v>
      </c>
    </row>
    <row r="22" spans="2:22" ht="15" customHeight="1" thickBot="1" x14ac:dyDescent="0.2">
      <c r="B22" s="1102"/>
      <c r="C22" s="214"/>
      <c r="D22" s="214"/>
      <c r="E22" s="373" t="s">
        <v>97</v>
      </c>
      <c r="F22" s="214"/>
      <c r="G22" s="98">
        <f>D22*F22</f>
        <v>0</v>
      </c>
      <c r="H22" s="109"/>
      <c r="I22" s="1170"/>
      <c r="J22" s="167" t="s">
        <v>597</v>
      </c>
      <c r="K22" s="114">
        <f>SUM(K18:K21)</f>
        <v>10.8</v>
      </c>
      <c r="L22" s="115">
        <f>SUM(L18:L21)</f>
        <v>3</v>
      </c>
      <c r="M22" s="116"/>
      <c r="N22" s="112">
        <f>SUM(N18:N21)</f>
        <v>1524.0200000000002</v>
      </c>
      <c r="O22" s="122"/>
      <c r="P22" s="613" t="s">
        <v>268</v>
      </c>
      <c r="Q22" s="614">
        <v>1</v>
      </c>
      <c r="R22" s="628" t="s">
        <v>65</v>
      </c>
      <c r="S22" s="614">
        <v>30000</v>
      </c>
      <c r="T22" s="614">
        <v>7</v>
      </c>
      <c r="U22" s="625">
        <v>250</v>
      </c>
      <c r="V22" s="749">
        <f t="shared" si="8"/>
        <v>171.42857142857142</v>
      </c>
    </row>
    <row r="23" spans="2:22" ht="15" customHeight="1" thickTop="1" x14ac:dyDescent="0.15">
      <c r="B23" s="1102"/>
      <c r="C23" s="214"/>
      <c r="D23" s="214"/>
      <c r="E23" s="373" t="s">
        <v>97</v>
      </c>
      <c r="F23" s="214"/>
      <c r="G23" s="98">
        <f>D23*F23</f>
        <v>0</v>
      </c>
      <c r="H23" s="109"/>
      <c r="I23" s="1183" t="s">
        <v>114</v>
      </c>
      <c r="J23" s="214"/>
      <c r="K23" s="316"/>
      <c r="L23" s="316"/>
      <c r="M23" s="316"/>
      <c r="N23" s="98">
        <f>K23*L23*M23</f>
        <v>0</v>
      </c>
      <c r="O23" s="122"/>
      <c r="P23" s="613" t="s">
        <v>266</v>
      </c>
      <c r="Q23" s="614">
        <v>2</v>
      </c>
      <c r="R23" s="628" t="s">
        <v>192</v>
      </c>
      <c r="S23" s="614">
        <v>3000</v>
      </c>
      <c r="T23" s="614">
        <v>3</v>
      </c>
      <c r="U23" s="625">
        <v>250</v>
      </c>
      <c r="V23" s="749">
        <f t="shared" si="8"/>
        <v>80</v>
      </c>
    </row>
    <row r="24" spans="2:22" ht="15" customHeight="1" thickBot="1" x14ac:dyDescent="0.2">
      <c r="B24" s="1186"/>
      <c r="C24" s="104" t="s">
        <v>98</v>
      </c>
      <c r="D24" s="105"/>
      <c r="E24" s="105"/>
      <c r="F24" s="111"/>
      <c r="G24" s="106">
        <f>SUM(G21:G23)</f>
        <v>0</v>
      </c>
      <c r="I24" s="1102"/>
      <c r="J24" s="214"/>
      <c r="K24" s="316"/>
      <c r="L24" s="316"/>
      <c r="M24" s="316"/>
      <c r="N24" s="98">
        <f>K24*L24*M24</f>
        <v>0</v>
      </c>
      <c r="O24" s="122"/>
      <c r="P24" s="613" t="s">
        <v>267</v>
      </c>
      <c r="Q24" s="614">
        <v>2</v>
      </c>
      <c r="R24" s="751" t="s">
        <v>65</v>
      </c>
      <c r="S24" s="614">
        <v>2000</v>
      </c>
      <c r="T24" s="614">
        <v>3</v>
      </c>
      <c r="U24" s="625">
        <v>250</v>
      </c>
      <c r="V24" s="749">
        <f t="shared" si="8"/>
        <v>53.333333333333329</v>
      </c>
    </row>
    <row r="25" spans="2:22" ht="15" customHeight="1" x14ac:dyDescent="0.15">
      <c r="H25" s="110"/>
      <c r="I25" s="1102"/>
      <c r="J25" s="214"/>
      <c r="K25" s="316"/>
      <c r="L25" s="316"/>
      <c r="M25" s="316"/>
      <c r="N25" s="98">
        <f>K25*L25*M25</f>
        <v>0</v>
      </c>
      <c r="O25" s="122"/>
      <c r="P25" s="613" t="s">
        <v>269</v>
      </c>
      <c r="Q25" s="614">
        <v>2</v>
      </c>
      <c r="R25" s="628" t="s">
        <v>192</v>
      </c>
      <c r="S25" s="614">
        <v>1000</v>
      </c>
      <c r="T25" s="614">
        <v>3</v>
      </c>
      <c r="U25" s="625">
        <v>250</v>
      </c>
      <c r="V25" s="749">
        <f t="shared" si="8"/>
        <v>26.666666666666664</v>
      </c>
    </row>
    <row r="26" spans="2:22" ht="15" customHeight="1" thickBot="1" x14ac:dyDescent="0.2">
      <c r="B26" s="5" t="s">
        <v>856</v>
      </c>
      <c r="C26" s="5"/>
      <c r="D26" s="28"/>
      <c r="E26" s="5"/>
      <c r="F26" s="28"/>
      <c r="G26" s="29"/>
      <c r="H26" s="108"/>
      <c r="I26" s="1170"/>
      <c r="J26" s="619" t="s">
        <v>857</v>
      </c>
      <c r="K26" s="620">
        <f>SUM(K23:K25)</f>
        <v>0</v>
      </c>
      <c r="L26" s="626">
        <f>SUM(L23:L25)</f>
        <v>0</v>
      </c>
      <c r="M26" s="627"/>
      <c r="N26" s="621">
        <f>SUM(N23:N25)</f>
        <v>0</v>
      </c>
      <c r="O26" s="122"/>
      <c r="P26" s="613" t="s">
        <v>287</v>
      </c>
      <c r="Q26" s="614">
        <v>2</v>
      </c>
      <c r="R26" s="751" t="s">
        <v>192</v>
      </c>
      <c r="S26" s="614">
        <v>1250</v>
      </c>
      <c r="T26" s="614">
        <v>10</v>
      </c>
      <c r="U26" s="625">
        <v>250</v>
      </c>
      <c r="V26" s="749">
        <f t="shared" si="8"/>
        <v>10</v>
      </c>
    </row>
    <row r="27" spans="2:22" ht="15" customHeight="1" thickTop="1" x14ac:dyDescent="0.15">
      <c r="B27" s="606" t="s">
        <v>57</v>
      </c>
      <c r="C27" s="607" t="s">
        <v>87</v>
      </c>
      <c r="D27" s="607" t="s">
        <v>88</v>
      </c>
      <c r="E27" s="607" t="s">
        <v>89</v>
      </c>
      <c r="F27" s="629" t="s">
        <v>21</v>
      </c>
      <c r="G27" s="608" t="s">
        <v>90</v>
      </c>
      <c r="H27" s="109"/>
      <c r="I27" s="1183" t="s">
        <v>196</v>
      </c>
      <c r="J27" s="214"/>
      <c r="K27" s="316"/>
      <c r="L27" s="316"/>
      <c r="M27" s="316"/>
      <c r="N27" s="98">
        <f>K27*L27*M27</f>
        <v>0</v>
      </c>
      <c r="O27" s="122"/>
      <c r="P27" s="613" t="s">
        <v>288</v>
      </c>
      <c r="Q27" s="614">
        <v>4</v>
      </c>
      <c r="R27" s="751" t="s">
        <v>96</v>
      </c>
      <c r="S27" s="614">
        <v>7200</v>
      </c>
      <c r="T27" s="614">
        <v>10</v>
      </c>
      <c r="U27" s="625">
        <v>250</v>
      </c>
      <c r="V27" s="749">
        <f t="shared" si="8"/>
        <v>115.2</v>
      </c>
    </row>
    <row r="28" spans="2:22" ht="15" customHeight="1" x14ac:dyDescent="0.15">
      <c r="B28" s="1278" t="s">
        <v>27</v>
      </c>
      <c r="C28" s="214" t="s">
        <v>858</v>
      </c>
      <c r="D28" s="214">
        <v>12500</v>
      </c>
      <c r="E28" s="214" t="s">
        <v>859</v>
      </c>
      <c r="F28" s="387">
        <v>0.28000000000000003</v>
      </c>
      <c r="G28" s="630">
        <f>D28*F28</f>
        <v>3500.0000000000005</v>
      </c>
      <c r="H28" s="109"/>
      <c r="I28" s="1102"/>
      <c r="J28" s="214"/>
      <c r="K28" s="316"/>
      <c r="L28" s="316"/>
      <c r="M28" s="316"/>
      <c r="N28" s="98">
        <f>K28*L28*M28</f>
        <v>0</v>
      </c>
      <c r="O28" s="122"/>
      <c r="P28" s="613" t="s">
        <v>289</v>
      </c>
      <c r="Q28" s="614">
        <v>2</v>
      </c>
      <c r="R28" s="751" t="s">
        <v>96</v>
      </c>
      <c r="S28" s="614">
        <v>10000</v>
      </c>
      <c r="T28" s="614">
        <v>10</v>
      </c>
      <c r="U28" s="625">
        <v>250</v>
      </c>
      <c r="V28" s="749">
        <f t="shared" si="8"/>
        <v>80</v>
      </c>
    </row>
    <row r="29" spans="2:22" ht="15" customHeight="1" x14ac:dyDescent="0.15">
      <c r="B29" s="1102"/>
      <c r="C29" s="214" t="s">
        <v>423</v>
      </c>
      <c r="D29" s="214">
        <v>835</v>
      </c>
      <c r="E29" s="214" t="s">
        <v>859</v>
      </c>
      <c r="F29" s="387">
        <v>1.43</v>
      </c>
      <c r="G29" s="630">
        <f t="shared" ref="G29:G37" si="9">D29*F29</f>
        <v>1194.05</v>
      </c>
      <c r="H29" s="109"/>
      <c r="I29" s="1102"/>
      <c r="J29" s="214"/>
      <c r="K29" s="316"/>
      <c r="L29" s="316"/>
      <c r="M29" s="316"/>
      <c r="N29" s="98">
        <f>K29*L29*M29</f>
        <v>0</v>
      </c>
      <c r="O29" s="27"/>
      <c r="P29" s="613" t="s">
        <v>290</v>
      </c>
      <c r="Q29" s="614">
        <v>1</v>
      </c>
      <c r="R29" s="751" t="s">
        <v>192</v>
      </c>
      <c r="S29" s="614">
        <v>2500</v>
      </c>
      <c r="T29" s="614">
        <v>10</v>
      </c>
      <c r="U29" s="625">
        <v>250</v>
      </c>
      <c r="V29" s="749">
        <f t="shared" si="8"/>
        <v>10</v>
      </c>
    </row>
    <row r="30" spans="2:22" ht="15" customHeight="1" thickBot="1" x14ac:dyDescent="0.2">
      <c r="B30" s="1102"/>
      <c r="C30" s="214" t="s">
        <v>860</v>
      </c>
      <c r="D30" s="214">
        <v>500</v>
      </c>
      <c r="E30" s="214" t="s">
        <v>861</v>
      </c>
      <c r="F30" s="387">
        <v>4.0599999999999996</v>
      </c>
      <c r="G30" s="630">
        <f t="shared" si="9"/>
        <v>2029.9999999999998</v>
      </c>
      <c r="H30" s="109"/>
      <c r="I30" s="1170"/>
      <c r="J30" s="619" t="s">
        <v>857</v>
      </c>
      <c r="K30" s="620">
        <f>SUM(K27:K29)</f>
        <v>0</v>
      </c>
      <c r="L30" s="626">
        <f>SUM(L27:L29)</f>
        <v>0</v>
      </c>
      <c r="M30" s="627"/>
      <c r="N30" s="621">
        <f>SUM(N27:N29)</f>
        <v>0</v>
      </c>
      <c r="P30" s="613" t="s">
        <v>291</v>
      </c>
      <c r="Q30" s="614">
        <v>1</v>
      </c>
      <c r="R30" s="751" t="s">
        <v>192</v>
      </c>
      <c r="S30" s="614">
        <v>3000</v>
      </c>
      <c r="T30" s="614">
        <v>10</v>
      </c>
      <c r="U30" s="625">
        <v>250</v>
      </c>
      <c r="V30" s="749">
        <f t="shared" si="8"/>
        <v>12</v>
      </c>
    </row>
    <row r="31" spans="2:22" ht="15" customHeight="1" thickTop="1" x14ac:dyDescent="0.15">
      <c r="B31" s="1102"/>
      <c r="C31" s="214" t="s">
        <v>424</v>
      </c>
      <c r="D31" s="214">
        <v>835</v>
      </c>
      <c r="E31" s="214" t="s">
        <v>861</v>
      </c>
      <c r="F31" s="387">
        <v>1.51</v>
      </c>
      <c r="G31" s="630">
        <f t="shared" si="9"/>
        <v>1260.8499999999999</v>
      </c>
      <c r="H31" s="109"/>
      <c r="I31" s="1183" t="s">
        <v>110</v>
      </c>
      <c r="J31" s="214"/>
      <c r="K31" s="316"/>
      <c r="L31" s="316"/>
      <c r="M31" s="316"/>
      <c r="N31" s="98">
        <f>K31*L31*M31</f>
        <v>0</v>
      </c>
      <c r="P31" s="613" t="s">
        <v>292</v>
      </c>
      <c r="Q31" s="614">
        <v>1</v>
      </c>
      <c r="R31" s="751" t="s">
        <v>192</v>
      </c>
      <c r="S31" s="614">
        <v>15000</v>
      </c>
      <c r="T31" s="614">
        <v>10</v>
      </c>
      <c r="U31" s="625">
        <v>250</v>
      </c>
      <c r="V31" s="749">
        <f t="shared" si="8"/>
        <v>60</v>
      </c>
    </row>
    <row r="32" spans="2:22" ht="15" customHeight="1" x14ac:dyDescent="0.15">
      <c r="B32" s="1102"/>
      <c r="C32" s="214" t="s">
        <v>862</v>
      </c>
      <c r="D32" s="214">
        <v>500</v>
      </c>
      <c r="E32" s="214" t="s">
        <v>861</v>
      </c>
      <c r="F32" s="387">
        <v>11.56</v>
      </c>
      <c r="G32" s="630">
        <f t="shared" si="9"/>
        <v>5780</v>
      </c>
      <c r="H32" s="109"/>
      <c r="I32" s="1102"/>
      <c r="J32" s="214"/>
      <c r="K32" s="316"/>
      <c r="L32" s="316"/>
      <c r="M32" s="316"/>
      <c r="N32" s="98">
        <f>K32*L32*M32</f>
        <v>0</v>
      </c>
      <c r="P32" s="613" t="s">
        <v>618</v>
      </c>
      <c r="Q32" s="614">
        <v>1</v>
      </c>
      <c r="R32" s="751" t="s">
        <v>192</v>
      </c>
      <c r="S32" s="614">
        <v>90000</v>
      </c>
      <c r="T32" s="614">
        <v>10</v>
      </c>
      <c r="U32" s="625">
        <v>250</v>
      </c>
      <c r="V32" s="749">
        <f t="shared" si="8"/>
        <v>360</v>
      </c>
    </row>
    <row r="33" spans="2:22" ht="15" customHeight="1" x14ac:dyDescent="0.15">
      <c r="B33" s="1102"/>
      <c r="C33" s="214" t="s">
        <v>863</v>
      </c>
      <c r="D33" s="214">
        <v>5000</v>
      </c>
      <c r="E33" s="214" t="s">
        <v>861</v>
      </c>
      <c r="F33" s="387">
        <v>0.21</v>
      </c>
      <c r="G33" s="630">
        <f t="shared" si="9"/>
        <v>1050</v>
      </c>
      <c r="H33" s="109"/>
      <c r="I33" s="1102"/>
      <c r="J33" s="214"/>
      <c r="K33" s="316"/>
      <c r="L33" s="316"/>
      <c r="M33" s="316"/>
      <c r="N33" s="98">
        <f>K33*L33*M33</f>
        <v>0</v>
      </c>
      <c r="P33" s="613"/>
      <c r="Q33" s="614"/>
      <c r="R33" s="615"/>
      <c r="S33" s="614"/>
      <c r="T33" s="614"/>
      <c r="U33" s="625"/>
      <c r="V33" s="616"/>
    </row>
    <row r="34" spans="2:22" ht="15" customHeight="1" thickBot="1" x14ac:dyDescent="0.2">
      <c r="B34" s="1102"/>
      <c r="C34" s="214"/>
      <c r="D34" s="214"/>
      <c r="E34" s="373"/>
      <c r="F34" s="214"/>
      <c r="G34" s="98">
        <f t="shared" si="9"/>
        <v>0</v>
      </c>
      <c r="H34" s="109"/>
      <c r="I34" s="1186"/>
      <c r="J34" s="631" t="s">
        <v>857</v>
      </c>
      <c r="K34" s="632">
        <f>SUM(K31:K33)</f>
        <v>0</v>
      </c>
      <c r="L34" s="633">
        <f>SUM(L31:L33)</f>
        <v>0</v>
      </c>
      <c r="M34" s="634"/>
      <c r="N34" s="635">
        <f>SUM(N31:N33)</f>
        <v>0</v>
      </c>
      <c r="P34" s="636" t="s">
        <v>147</v>
      </c>
      <c r="Q34" s="623"/>
      <c r="R34" s="623"/>
      <c r="S34" s="623"/>
      <c r="T34" s="623"/>
      <c r="U34" s="637"/>
      <c r="V34" s="624">
        <f>SUM(V20:V33)</f>
        <v>1306.6285714285714</v>
      </c>
    </row>
    <row r="35" spans="2:22" ht="15" customHeight="1" x14ac:dyDescent="0.15">
      <c r="B35" s="1102"/>
      <c r="C35" s="214"/>
      <c r="D35" s="214"/>
      <c r="E35" s="373"/>
      <c r="F35" s="214"/>
      <c r="G35" s="98">
        <f t="shared" si="9"/>
        <v>0</v>
      </c>
      <c r="H35" s="109"/>
      <c r="I35" s="93"/>
      <c r="J35" s="93"/>
      <c r="K35" s="93"/>
      <c r="L35" s="93"/>
      <c r="M35" s="93"/>
      <c r="N35" s="93"/>
    </row>
    <row r="36" spans="2:22" ht="15" customHeight="1" thickBot="1" x14ac:dyDescent="0.2">
      <c r="B36" s="1102"/>
      <c r="C36" s="214"/>
      <c r="D36" s="214"/>
      <c r="E36" s="373"/>
      <c r="F36" s="214"/>
      <c r="G36" s="98">
        <f t="shared" si="9"/>
        <v>0</v>
      </c>
      <c r="H36" s="109"/>
      <c r="I36" s="388" t="s">
        <v>154</v>
      </c>
      <c r="J36" s="81"/>
      <c r="K36" s="81"/>
      <c r="L36" s="81"/>
      <c r="M36" s="81"/>
      <c r="P36" s="388" t="s">
        <v>148</v>
      </c>
      <c r="Q36" s="81"/>
      <c r="R36" s="81"/>
      <c r="S36" s="81"/>
      <c r="T36" s="81"/>
    </row>
    <row r="37" spans="2:22" ht="15" customHeight="1" x14ac:dyDescent="0.15">
      <c r="B37" s="1102"/>
      <c r="C37" s="214"/>
      <c r="D37" s="214"/>
      <c r="E37" s="373"/>
      <c r="F37" s="214"/>
      <c r="G37" s="98">
        <f t="shared" si="9"/>
        <v>0</v>
      </c>
      <c r="H37" s="109"/>
      <c r="I37" s="343" t="s">
        <v>142</v>
      </c>
      <c r="J37" s="505" t="s">
        <v>3</v>
      </c>
      <c r="K37" s="1181" t="s">
        <v>143</v>
      </c>
      <c r="L37" s="1182"/>
      <c r="M37" s="506" t="s">
        <v>191</v>
      </c>
      <c r="N37" s="507" t="s">
        <v>625</v>
      </c>
      <c r="O37" s="118"/>
      <c r="P37" s="343" t="s">
        <v>137</v>
      </c>
      <c r="Q37" s="1187" t="s">
        <v>149</v>
      </c>
      <c r="R37" s="1187"/>
      <c r="S37" s="753" t="s">
        <v>152</v>
      </c>
      <c r="T37" s="753" t="s">
        <v>151</v>
      </c>
      <c r="U37" s="382" t="s">
        <v>191</v>
      </c>
      <c r="V37" s="344" t="s">
        <v>625</v>
      </c>
    </row>
    <row r="38" spans="2:22" ht="15" customHeight="1" thickBot="1" x14ac:dyDescent="0.2">
      <c r="B38" s="1170"/>
      <c r="C38" s="617" t="s">
        <v>94</v>
      </c>
      <c r="D38" s="617"/>
      <c r="E38" s="617"/>
      <c r="F38" s="617"/>
      <c r="G38" s="618">
        <f>SUM(G28:G37)</f>
        <v>14814.9</v>
      </c>
      <c r="H38" s="109"/>
      <c r="I38" s="1196" t="s">
        <v>0</v>
      </c>
      <c r="J38" s="107" t="s">
        <v>140</v>
      </c>
      <c r="K38" s="1199">
        <v>2160000</v>
      </c>
      <c r="L38" s="1200"/>
      <c r="M38" s="752">
        <v>250</v>
      </c>
      <c r="N38" s="161">
        <f>+K38/M38*10*0.014</f>
        <v>1209.6000000000001</v>
      </c>
      <c r="O38" s="118"/>
      <c r="P38" s="1189" t="s">
        <v>150</v>
      </c>
      <c r="Q38" s="158" t="s">
        <v>1069</v>
      </c>
      <c r="R38" s="766" t="s">
        <v>1070</v>
      </c>
      <c r="S38" s="159"/>
      <c r="T38" s="171"/>
      <c r="U38" s="159">
        <v>10</v>
      </c>
      <c r="V38" s="161">
        <v>3236</v>
      </c>
    </row>
    <row r="39" spans="2:22" ht="15" customHeight="1" thickTop="1" x14ac:dyDescent="0.15">
      <c r="B39" s="1183" t="s">
        <v>107</v>
      </c>
      <c r="C39" s="214" t="s">
        <v>864</v>
      </c>
      <c r="D39" s="214">
        <v>17900</v>
      </c>
      <c r="E39" s="214" t="s">
        <v>859</v>
      </c>
      <c r="F39" s="378">
        <v>0.42</v>
      </c>
      <c r="G39" s="98">
        <f>D39*F39</f>
        <v>7518</v>
      </c>
      <c r="H39" s="109"/>
      <c r="I39" s="1197"/>
      <c r="J39" s="107" t="s">
        <v>141</v>
      </c>
      <c r="K39" s="1201">
        <v>3024000</v>
      </c>
      <c r="L39" s="1202"/>
      <c r="M39" s="752">
        <v>250</v>
      </c>
      <c r="N39" s="161">
        <f>+K39/M39*10*0.014</f>
        <v>1693.44</v>
      </c>
      <c r="O39" s="118"/>
      <c r="P39" s="1190"/>
      <c r="Q39" s="158"/>
      <c r="R39" s="170"/>
      <c r="S39" s="159"/>
      <c r="T39" s="171"/>
      <c r="U39" s="159"/>
      <c r="V39" s="161"/>
    </row>
    <row r="40" spans="2:22" ht="15" customHeight="1" x14ac:dyDescent="0.15">
      <c r="B40" s="1102"/>
      <c r="C40" s="214" t="s">
        <v>865</v>
      </c>
      <c r="D40" s="214">
        <v>2500</v>
      </c>
      <c r="E40" s="214" t="s">
        <v>859</v>
      </c>
      <c r="F40" s="389">
        <v>0.88</v>
      </c>
      <c r="G40" s="98">
        <f>D40*F40</f>
        <v>2200</v>
      </c>
      <c r="H40" s="109"/>
      <c r="I40" s="1197"/>
      <c r="J40" s="107"/>
      <c r="K40" s="1188"/>
      <c r="L40" s="1188"/>
      <c r="M40" s="752"/>
      <c r="N40" s="161"/>
      <c r="O40" s="118"/>
      <c r="P40" s="1190"/>
      <c r="Q40" s="158"/>
      <c r="R40" s="170"/>
      <c r="S40" s="159"/>
      <c r="T40" s="171"/>
      <c r="U40" s="159"/>
      <c r="V40" s="161"/>
    </row>
    <row r="41" spans="2:22" ht="15" customHeight="1" x14ac:dyDescent="0.15">
      <c r="B41" s="1102"/>
      <c r="C41" s="214" t="s">
        <v>425</v>
      </c>
      <c r="D41" s="214">
        <v>165</v>
      </c>
      <c r="E41" s="214" t="s">
        <v>859</v>
      </c>
      <c r="F41" s="387">
        <v>12.2</v>
      </c>
      <c r="G41" s="390">
        <f>D41*F41</f>
        <v>2012.9999999999998</v>
      </c>
      <c r="H41" s="109"/>
      <c r="I41" s="1197"/>
      <c r="J41" s="107"/>
      <c r="K41" s="1188"/>
      <c r="L41" s="1188"/>
      <c r="M41" s="752"/>
      <c r="N41" s="161"/>
      <c r="O41" s="118"/>
      <c r="P41" s="1190"/>
      <c r="Q41" s="158"/>
      <c r="R41" s="170"/>
      <c r="S41" s="159"/>
      <c r="T41" s="171"/>
      <c r="U41" s="159"/>
      <c r="V41" s="161"/>
    </row>
    <row r="42" spans="2:22" ht="15" customHeight="1" x14ac:dyDescent="0.15">
      <c r="B42" s="1102"/>
      <c r="C42" s="214" t="s">
        <v>866</v>
      </c>
      <c r="D42" s="214">
        <v>500</v>
      </c>
      <c r="E42" s="214" t="s">
        <v>859</v>
      </c>
      <c r="F42" s="387">
        <v>6.4</v>
      </c>
      <c r="G42" s="390">
        <f t="shared" ref="G42:G52" si="10">D42*F42</f>
        <v>3200</v>
      </c>
      <c r="H42" s="109"/>
      <c r="I42" s="1197"/>
      <c r="J42" s="107" t="s">
        <v>1052</v>
      </c>
      <c r="K42" s="1188" t="s">
        <v>1051</v>
      </c>
      <c r="L42" s="1188"/>
      <c r="M42" s="752"/>
      <c r="N42" s="161">
        <f>M42*380/10</f>
        <v>0</v>
      </c>
      <c r="O42" s="118"/>
      <c r="P42" s="1190"/>
      <c r="Q42" s="158"/>
      <c r="R42" s="170"/>
      <c r="S42" s="159"/>
      <c r="T42" s="171"/>
      <c r="U42" s="159"/>
      <c r="V42" s="161"/>
    </row>
    <row r="43" spans="2:22" ht="15" customHeight="1" x14ac:dyDescent="0.15">
      <c r="B43" s="1102"/>
      <c r="C43" s="214" t="s">
        <v>251</v>
      </c>
      <c r="D43" s="214">
        <v>500</v>
      </c>
      <c r="E43" s="214" t="s">
        <v>859</v>
      </c>
      <c r="F43" s="391">
        <v>4.26</v>
      </c>
      <c r="G43" s="390">
        <f t="shared" si="10"/>
        <v>2130</v>
      </c>
      <c r="H43" s="109"/>
      <c r="I43" s="1197"/>
      <c r="J43" s="107" t="s">
        <v>138</v>
      </c>
      <c r="K43" s="1188"/>
      <c r="L43" s="1188"/>
      <c r="M43" s="752"/>
      <c r="N43" s="161"/>
      <c r="O43" s="118"/>
      <c r="P43" s="1190"/>
      <c r="Q43" s="158"/>
      <c r="R43" s="170"/>
      <c r="S43" s="159"/>
      <c r="T43" s="171"/>
      <c r="U43" s="159"/>
      <c r="V43" s="161"/>
    </row>
    <row r="44" spans="2:22" ht="15" customHeight="1" thickBot="1" x14ac:dyDescent="0.2">
      <c r="B44" s="1102"/>
      <c r="C44" s="214" t="s">
        <v>867</v>
      </c>
      <c r="D44" s="214">
        <v>165</v>
      </c>
      <c r="E44" s="214" t="s">
        <v>859</v>
      </c>
      <c r="F44" s="387">
        <v>17.100000000000001</v>
      </c>
      <c r="G44" s="390">
        <f t="shared" si="10"/>
        <v>2821.5000000000005</v>
      </c>
      <c r="H44" s="109"/>
      <c r="I44" s="1197"/>
      <c r="J44" s="107" t="s">
        <v>139</v>
      </c>
      <c r="K44" s="1188"/>
      <c r="L44" s="1188"/>
      <c r="M44" s="752"/>
      <c r="N44" s="161"/>
      <c r="O44" s="118"/>
      <c r="P44" s="1191"/>
      <c r="Q44" s="162" t="s">
        <v>153</v>
      </c>
      <c r="R44" s="163"/>
      <c r="S44" s="163"/>
      <c r="T44" s="163"/>
      <c r="U44" s="163"/>
      <c r="V44" s="164">
        <f>SUM(V38:V43)</f>
        <v>3236</v>
      </c>
    </row>
    <row r="45" spans="2:22" ht="15" customHeight="1" thickTop="1" thickBot="1" x14ac:dyDescent="0.2">
      <c r="B45" s="1102"/>
      <c r="C45" s="214" t="s">
        <v>868</v>
      </c>
      <c r="D45" s="214">
        <v>165</v>
      </c>
      <c r="E45" s="214" t="s">
        <v>869</v>
      </c>
      <c r="F45" s="387">
        <v>8.5399999999999991</v>
      </c>
      <c r="G45" s="390">
        <f t="shared" si="10"/>
        <v>1409.1</v>
      </c>
      <c r="H45" s="109"/>
      <c r="I45" s="1198"/>
      <c r="J45" s="155" t="s">
        <v>95</v>
      </c>
      <c r="K45" s="1192"/>
      <c r="L45" s="1193"/>
      <c r="M45" s="156"/>
      <c r="N45" s="160">
        <f>SUM(N38:N44)</f>
        <v>2903.04</v>
      </c>
      <c r="O45" s="118"/>
      <c r="P45" s="1219" t="s">
        <v>158</v>
      </c>
      <c r="Q45" s="1210" t="s">
        <v>159</v>
      </c>
      <c r="R45" s="172" t="s">
        <v>160</v>
      </c>
      <c r="S45" s="158">
        <v>35750</v>
      </c>
      <c r="T45" s="171">
        <v>1</v>
      </c>
      <c r="U45" s="625">
        <v>250</v>
      </c>
      <c r="V45" s="161">
        <f>+S45*T45/U45*10</f>
        <v>1430</v>
      </c>
    </row>
    <row r="46" spans="2:22" ht="15" customHeight="1" thickTop="1" x14ac:dyDescent="0.15">
      <c r="B46" s="1102"/>
      <c r="C46" s="214"/>
      <c r="D46" s="214"/>
      <c r="E46" s="214"/>
      <c r="F46" s="214"/>
      <c r="G46" s="98">
        <f t="shared" si="10"/>
        <v>0</v>
      </c>
      <c r="H46" s="109"/>
      <c r="I46" s="1203" t="s">
        <v>144</v>
      </c>
      <c r="J46" s="157" t="s">
        <v>629</v>
      </c>
      <c r="K46" s="1206">
        <v>8200</v>
      </c>
      <c r="L46" s="1206"/>
      <c r="M46" s="752">
        <v>250</v>
      </c>
      <c r="N46" s="750">
        <f>+K46/M46*10</f>
        <v>328</v>
      </c>
      <c r="O46" s="118"/>
      <c r="P46" s="1190"/>
      <c r="Q46" s="1211"/>
      <c r="R46" s="172"/>
      <c r="S46" s="158"/>
      <c r="T46" s="171"/>
      <c r="U46" s="158"/>
      <c r="V46" s="161"/>
    </row>
    <row r="47" spans="2:22" ht="15" customHeight="1" x14ac:dyDescent="0.15">
      <c r="B47" s="1102"/>
      <c r="C47" s="214"/>
      <c r="D47" s="214"/>
      <c r="E47" s="214"/>
      <c r="F47" s="214"/>
      <c r="G47" s="98">
        <f t="shared" si="10"/>
        <v>0</v>
      </c>
      <c r="H47" s="109"/>
      <c r="I47" s="1204"/>
      <c r="J47" s="158"/>
      <c r="K47" s="1188"/>
      <c r="L47" s="1188"/>
      <c r="M47" s="752"/>
      <c r="N47" s="161"/>
      <c r="O47" s="118"/>
      <c r="P47" s="1190"/>
      <c r="Q47" s="1211"/>
      <c r="R47" s="172" t="s">
        <v>157</v>
      </c>
      <c r="S47" s="158">
        <v>15600</v>
      </c>
      <c r="T47" s="171">
        <v>1</v>
      </c>
      <c r="U47" s="625">
        <v>250</v>
      </c>
      <c r="V47" s="161">
        <f t="shared" ref="V47" si="11">+S47*T47/U47*10</f>
        <v>624</v>
      </c>
    </row>
    <row r="48" spans="2:22" ht="15" customHeight="1" x14ac:dyDescent="0.15">
      <c r="B48" s="1102"/>
      <c r="C48" s="214"/>
      <c r="D48" s="214"/>
      <c r="E48" s="214"/>
      <c r="F48" s="214"/>
      <c r="G48" s="98">
        <f t="shared" si="10"/>
        <v>0</v>
      </c>
      <c r="H48" s="109"/>
      <c r="I48" s="1204"/>
      <c r="J48" s="107"/>
      <c r="K48" s="1188"/>
      <c r="L48" s="1188"/>
      <c r="M48" s="752"/>
      <c r="N48" s="161"/>
      <c r="O48" s="118"/>
      <c r="P48" s="1190"/>
      <c r="Q48" s="1211"/>
      <c r="R48" s="172"/>
      <c r="S48" s="158"/>
      <c r="T48" s="171"/>
      <c r="U48" s="158"/>
      <c r="V48" s="161"/>
    </row>
    <row r="49" spans="2:22" ht="15" customHeight="1" thickBot="1" x14ac:dyDescent="0.2">
      <c r="B49" s="1170"/>
      <c r="C49" s="101" t="s">
        <v>95</v>
      </c>
      <c r="D49" s="102"/>
      <c r="E49" s="102"/>
      <c r="F49" s="102"/>
      <c r="G49" s="103">
        <f>SUM(G39:G48)</f>
        <v>21291.599999999999</v>
      </c>
      <c r="H49" s="109"/>
      <c r="I49" s="1205"/>
      <c r="J49" s="155" t="s">
        <v>95</v>
      </c>
      <c r="K49" s="1192"/>
      <c r="L49" s="1193"/>
      <c r="M49" s="156"/>
      <c r="N49" s="160">
        <f>SUM(N46:N48)</f>
        <v>328</v>
      </c>
      <c r="O49" s="118"/>
      <c r="P49" s="1190"/>
      <c r="Q49" s="1212"/>
      <c r="R49" s="172"/>
      <c r="S49" s="158"/>
      <c r="T49" s="158"/>
      <c r="U49" s="107"/>
      <c r="V49" s="173"/>
    </row>
    <row r="50" spans="2:22" ht="15" customHeight="1" thickTop="1" thickBot="1" x14ac:dyDescent="0.2">
      <c r="B50" s="1183" t="s">
        <v>29</v>
      </c>
      <c r="C50" s="214" t="s">
        <v>870</v>
      </c>
      <c r="D50" s="214">
        <v>3000</v>
      </c>
      <c r="E50" s="214" t="s">
        <v>871</v>
      </c>
      <c r="F50" s="378">
        <v>2.08</v>
      </c>
      <c r="G50" s="98">
        <f t="shared" si="10"/>
        <v>6240</v>
      </c>
      <c r="H50" s="109"/>
      <c r="I50" s="1203" t="s">
        <v>145</v>
      </c>
      <c r="J50" s="157" t="s">
        <v>629</v>
      </c>
      <c r="K50" s="1206">
        <v>11500</v>
      </c>
      <c r="L50" s="1206"/>
      <c r="M50" s="752">
        <v>250</v>
      </c>
      <c r="N50" s="750">
        <f>+K50/M50*10</f>
        <v>460</v>
      </c>
      <c r="O50" s="118"/>
      <c r="P50" s="1190"/>
      <c r="Q50" s="162" t="s">
        <v>153</v>
      </c>
      <c r="R50" s="163"/>
      <c r="S50" s="163"/>
      <c r="T50" s="163"/>
      <c r="U50" s="163"/>
      <c r="V50" s="164">
        <f>SUM(V45:V49)</f>
        <v>2054</v>
      </c>
    </row>
    <row r="51" spans="2:22" ht="15" customHeight="1" thickTop="1" x14ac:dyDescent="0.15">
      <c r="B51" s="1102"/>
      <c r="C51" s="214"/>
      <c r="D51" s="214"/>
      <c r="E51" s="214"/>
      <c r="F51" s="214"/>
      <c r="G51" s="98">
        <f t="shared" si="10"/>
        <v>0</v>
      </c>
      <c r="H51" s="109"/>
      <c r="I51" s="1204"/>
      <c r="J51" s="158" t="s">
        <v>629</v>
      </c>
      <c r="K51" s="1188"/>
      <c r="L51" s="1188"/>
      <c r="M51" s="752"/>
      <c r="N51" s="161"/>
      <c r="O51" s="118"/>
      <c r="P51" s="1190"/>
      <c r="Q51" s="1210" t="s">
        <v>161</v>
      </c>
      <c r="R51" s="172" t="s">
        <v>160</v>
      </c>
      <c r="S51" s="158">
        <v>60000</v>
      </c>
      <c r="T51" s="171">
        <v>1</v>
      </c>
      <c r="U51" s="625">
        <v>250</v>
      </c>
      <c r="V51" s="161">
        <f>+S51*T51/U51*10</f>
        <v>2400</v>
      </c>
    </row>
    <row r="52" spans="2:22" ht="15" customHeight="1" x14ac:dyDescent="0.15">
      <c r="B52" s="1102"/>
      <c r="C52" s="214"/>
      <c r="D52" s="214"/>
      <c r="E52" s="214"/>
      <c r="F52" s="214"/>
      <c r="G52" s="98">
        <f t="shared" si="10"/>
        <v>0</v>
      </c>
      <c r="H52" s="109"/>
      <c r="I52" s="1204"/>
      <c r="J52" s="107"/>
      <c r="K52" s="1188"/>
      <c r="L52" s="1188"/>
      <c r="M52" s="752"/>
      <c r="N52" s="161"/>
      <c r="O52" s="118"/>
      <c r="P52" s="1190"/>
      <c r="Q52" s="1211"/>
      <c r="R52" s="172"/>
      <c r="S52" s="158"/>
      <c r="T52" s="171"/>
      <c r="U52" s="158"/>
      <c r="V52" s="161"/>
    </row>
    <row r="53" spans="2:22" ht="14.25" thickBot="1" x14ac:dyDescent="0.2">
      <c r="B53" s="1170"/>
      <c r="C53" s="101" t="s">
        <v>95</v>
      </c>
      <c r="D53" s="102"/>
      <c r="E53" s="102"/>
      <c r="F53" s="102"/>
      <c r="G53" s="103">
        <f>SUM(G50:G52)</f>
        <v>6240</v>
      </c>
      <c r="I53" s="1205"/>
      <c r="J53" s="155" t="s">
        <v>95</v>
      </c>
      <c r="K53" s="1192"/>
      <c r="L53" s="1193"/>
      <c r="M53" s="156"/>
      <c r="N53" s="160">
        <f>SUM(N50:N52)</f>
        <v>460</v>
      </c>
      <c r="O53" s="118"/>
      <c r="P53" s="1190"/>
      <c r="Q53" s="1211"/>
      <c r="R53" s="172" t="s">
        <v>157</v>
      </c>
      <c r="S53" s="158">
        <v>25000</v>
      </c>
      <c r="T53" s="171">
        <v>1</v>
      </c>
      <c r="U53" s="625">
        <v>250</v>
      </c>
      <c r="V53" s="161">
        <f>+S53*T53/U53*10</f>
        <v>1000</v>
      </c>
    </row>
    <row r="54" spans="2:22" ht="14.25" customHeight="1" thickTop="1" x14ac:dyDescent="0.15">
      <c r="B54" s="1183" t="s">
        <v>108</v>
      </c>
      <c r="C54" s="214" t="s">
        <v>872</v>
      </c>
      <c r="D54" s="214">
        <v>500</v>
      </c>
      <c r="E54" s="214" t="s">
        <v>871</v>
      </c>
      <c r="F54" s="378">
        <v>1.31</v>
      </c>
      <c r="G54" s="98">
        <f>D54*F54</f>
        <v>655</v>
      </c>
      <c r="I54" s="1203" t="s">
        <v>146</v>
      </c>
      <c r="J54" s="752" t="s">
        <v>157</v>
      </c>
      <c r="K54" s="1206">
        <v>5000</v>
      </c>
      <c r="L54" s="1206"/>
      <c r="M54" s="752">
        <v>250</v>
      </c>
      <c r="N54" s="750">
        <f>+K54/M54*10</f>
        <v>200</v>
      </c>
      <c r="O54" s="118"/>
      <c r="P54" s="1190"/>
      <c r="Q54" s="1211"/>
      <c r="R54" s="172"/>
      <c r="S54" s="158"/>
      <c r="T54" s="171"/>
      <c r="U54" s="158"/>
      <c r="V54" s="161"/>
    </row>
    <row r="55" spans="2:22" x14ac:dyDescent="0.15">
      <c r="B55" s="1102"/>
      <c r="C55" s="214"/>
      <c r="D55" s="214"/>
      <c r="E55" s="214"/>
      <c r="F55" s="378"/>
      <c r="G55" s="98">
        <f>D55*F55</f>
        <v>0</v>
      </c>
      <c r="I55" s="1204"/>
      <c r="J55" s="158"/>
      <c r="K55" s="1194"/>
      <c r="L55" s="1195"/>
      <c r="M55" s="165"/>
      <c r="N55" s="161"/>
      <c r="O55" s="118"/>
      <c r="P55" s="1190"/>
      <c r="Q55" s="1212"/>
      <c r="R55" s="172"/>
      <c r="S55" s="158"/>
      <c r="T55" s="158"/>
      <c r="U55" s="107"/>
      <c r="V55" s="173"/>
    </row>
    <row r="56" spans="2:22" x14ac:dyDescent="0.15">
      <c r="B56" s="1102"/>
      <c r="C56" s="214"/>
      <c r="D56" s="214"/>
      <c r="E56" s="373"/>
      <c r="F56" s="214"/>
      <c r="G56" s="98">
        <f>D56*F56</f>
        <v>0</v>
      </c>
      <c r="I56" s="1204"/>
      <c r="J56" s="158"/>
      <c r="K56" s="1194"/>
      <c r="L56" s="1195"/>
      <c r="M56" s="165"/>
      <c r="N56" s="161"/>
      <c r="O56" s="118"/>
      <c r="P56" s="1220"/>
      <c r="Q56" s="176" t="s">
        <v>153</v>
      </c>
      <c r="R56" s="177"/>
      <c r="S56" s="177"/>
      <c r="T56" s="177"/>
      <c r="U56" s="177"/>
      <c r="V56" s="178">
        <f>SUM(V51:V55)</f>
        <v>3400</v>
      </c>
    </row>
    <row r="57" spans="2:22" ht="14.25" thickBot="1" x14ac:dyDescent="0.2">
      <c r="B57" s="1186"/>
      <c r="C57" s="104" t="s">
        <v>98</v>
      </c>
      <c r="D57" s="105"/>
      <c r="E57" s="105"/>
      <c r="F57" s="105"/>
      <c r="G57" s="106">
        <f>SUM(G54:G56)</f>
        <v>655</v>
      </c>
      <c r="I57" s="1204"/>
      <c r="J57" s="752" t="s">
        <v>157</v>
      </c>
      <c r="K57" s="1213"/>
      <c r="L57" s="1214"/>
      <c r="M57" s="165"/>
      <c r="N57" s="161"/>
      <c r="O57" s="118"/>
      <c r="P57" s="1286" t="s">
        <v>147</v>
      </c>
      <c r="Q57" s="1287"/>
      <c r="R57" s="623"/>
      <c r="S57" s="623"/>
      <c r="T57" s="623"/>
      <c r="U57" s="623"/>
      <c r="V57" s="638">
        <f>SUM(V44,V50,V56)</f>
        <v>8690</v>
      </c>
    </row>
    <row r="58" spans="2:22" x14ac:dyDescent="0.15">
      <c r="I58" s="1204"/>
      <c r="J58" s="158"/>
      <c r="K58" s="1194"/>
      <c r="L58" s="1195"/>
      <c r="M58" s="165"/>
      <c r="N58" s="169"/>
      <c r="O58" s="118"/>
      <c r="V58" s="26"/>
    </row>
    <row r="59" spans="2:22" x14ac:dyDescent="0.15">
      <c r="I59" s="1196"/>
      <c r="J59" s="383" t="s">
        <v>95</v>
      </c>
      <c r="K59" s="1215"/>
      <c r="L59" s="1216"/>
      <c r="M59" s="384"/>
      <c r="N59" s="385">
        <f>SUM(N54:N58)</f>
        <v>200</v>
      </c>
      <c r="O59" s="118"/>
    </row>
    <row r="60" spans="2:22" ht="14.25" thickBot="1" x14ac:dyDescent="0.2">
      <c r="I60" s="1207" t="s">
        <v>147</v>
      </c>
      <c r="J60" s="1185"/>
      <c r="K60" s="1208"/>
      <c r="L60" s="1209"/>
      <c r="M60" s="121"/>
      <c r="N60" s="175">
        <f>SUM(N45,N49,N53,N59)</f>
        <v>3891.04</v>
      </c>
      <c r="O60" s="118"/>
    </row>
    <row r="61" spans="2:22" x14ac:dyDescent="0.15">
      <c r="O61" s="118"/>
    </row>
    <row r="62" spans="2:22" x14ac:dyDescent="0.15">
      <c r="I62" s="118"/>
      <c r="J62" s="118"/>
      <c r="K62" s="118"/>
      <c r="L62" s="118"/>
      <c r="M62" s="118"/>
      <c r="N62" s="118"/>
      <c r="O62" s="118"/>
    </row>
    <row r="63" spans="2:22" x14ac:dyDescent="0.15">
      <c r="I63" s="118"/>
      <c r="J63" s="118"/>
      <c r="K63" s="118"/>
      <c r="L63" s="118"/>
      <c r="M63" s="118"/>
      <c r="N63" s="118"/>
      <c r="O63" s="118"/>
    </row>
    <row r="64" spans="2:22" x14ac:dyDescent="0.15">
      <c r="I64" s="118"/>
      <c r="J64" s="118"/>
      <c r="K64" s="118"/>
      <c r="L64" s="118"/>
      <c r="M64" s="118"/>
      <c r="N64" s="118"/>
      <c r="O64" s="118"/>
    </row>
    <row r="65" spans="9:15" x14ac:dyDescent="0.15">
      <c r="I65" s="118"/>
      <c r="J65" s="118"/>
      <c r="K65" s="118"/>
      <c r="L65" s="118"/>
      <c r="M65" s="118"/>
      <c r="N65" s="118"/>
      <c r="O65" s="118"/>
    </row>
    <row r="66" spans="9:15" x14ac:dyDescent="0.15">
      <c r="I66" s="118"/>
      <c r="J66" s="118"/>
      <c r="K66" s="118"/>
      <c r="L66" s="118"/>
      <c r="M66" s="118"/>
      <c r="N66" s="118"/>
      <c r="O66" s="118"/>
    </row>
    <row r="67" spans="9:15" x14ac:dyDescent="0.15">
      <c r="I67" s="118"/>
      <c r="J67" s="118"/>
      <c r="K67" s="118"/>
      <c r="L67" s="118"/>
      <c r="M67" s="118"/>
      <c r="N67" s="118"/>
      <c r="O67" s="118"/>
    </row>
    <row r="68" spans="9:15" x14ac:dyDescent="0.15">
      <c r="I68" s="118"/>
      <c r="J68" s="118"/>
      <c r="K68" s="118"/>
      <c r="L68" s="118"/>
      <c r="M68" s="118"/>
      <c r="N68" s="118"/>
      <c r="O68" s="118"/>
    </row>
    <row r="69" spans="9:15" x14ac:dyDescent="0.15">
      <c r="I69" s="118"/>
      <c r="J69" s="118"/>
      <c r="K69" s="118"/>
      <c r="L69" s="118"/>
      <c r="M69" s="118"/>
      <c r="N69" s="118"/>
      <c r="O69" s="118"/>
    </row>
    <row r="70" spans="9:15" x14ac:dyDescent="0.15">
      <c r="I70" s="118"/>
      <c r="J70" s="118"/>
      <c r="K70" s="118"/>
      <c r="L70" s="118"/>
      <c r="M70" s="118"/>
      <c r="N70" s="118"/>
      <c r="O70" s="118"/>
    </row>
    <row r="71" spans="9:15" x14ac:dyDescent="0.15">
      <c r="I71" s="118"/>
      <c r="J71" s="118"/>
      <c r="K71" s="118"/>
      <c r="L71" s="118"/>
      <c r="M71" s="118"/>
      <c r="N71" s="118"/>
      <c r="O71" s="118"/>
    </row>
    <row r="72" spans="9:15" x14ac:dyDescent="0.15">
      <c r="I72" s="118"/>
      <c r="J72" s="118"/>
      <c r="K72" s="118"/>
      <c r="L72" s="118"/>
      <c r="M72" s="118"/>
      <c r="N72" s="118"/>
      <c r="O72" s="118"/>
    </row>
    <row r="73" spans="9:15" x14ac:dyDescent="0.15">
      <c r="I73" s="118"/>
      <c r="J73" s="118"/>
      <c r="K73" s="118"/>
      <c r="L73" s="118"/>
      <c r="M73" s="118"/>
      <c r="N73" s="118"/>
      <c r="O73" s="118"/>
    </row>
    <row r="74" spans="9:15" x14ac:dyDescent="0.15">
      <c r="I74" s="118"/>
      <c r="J74" s="118"/>
      <c r="K74" s="118"/>
      <c r="L74" s="118"/>
      <c r="M74" s="118"/>
      <c r="N74" s="118"/>
      <c r="O74" s="118"/>
    </row>
    <row r="75" spans="9:15" x14ac:dyDescent="0.15">
      <c r="I75" s="118"/>
      <c r="J75" s="118"/>
      <c r="K75" s="118"/>
      <c r="L75" s="118"/>
      <c r="M75" s="118"/>
      <c r="N75" s="118"/>
      <c r="O75" s="118"/>
    </row>
    <row r="76" spans="9:15" x14ac:dyDescent="0.15">
      <c r="I76" s="118"/>
      <c r="J76" s="118"/>
      <c r="K76" s="118"/>
      <c r="L76" s="118"/>
      <c r="M76" s="118"/>
      <c r="N76" s="118"/>
      <c r="O76" s="118"/>
    </row>
    <row r="77" spans="9:15" x14ac:dyDescent="0.15">
      <c r="I77" s="118"/>
      <c r="J77" s="118"/>
      <c r="K77" s="118"/>
      <c r="L77" s="118"/>
      <c r="M77" s="118"/>
      <c r="N77" s="118"/>
      <c r="O77" s="118"/>
    </row>
    <row r="78" spans="9:15" x14ac:dyDescent="0.15">
      <c r="I78" s="118"/>
      <c r="J78" s="118"/>
      <c r="K78" s="118"/>
      <c r="L78" s="118"/>
      <c r="M78" s="118"/>
      <c r="N78" s="118"/>
      <c r="O78" s="118"/>
    </row>
    <row r="79" spans="9:15" x14ac:dyDescent="0.15">
      <c r="I79" s="118"/>
      <c r="J79" s="118"/>
      <c r="K79" s="118"/>
      <c r="L79" s="118"/>
      <c r="M79" s="118"/>
      <c r="N79" s="118"/>
      <c r="O79" s="118"/>
    </row>
    <row r="80" spans="9:15" x14ac:dyDescent="0.15">
      <c r="I80" s="118"/>
      <c r="J80" s="118"/>
      <c r="K80" s="118"/>
      <c r="L80" s="118"/>
      <c r="M80" s="118"/>
      <c r="N80" s="118"/>
      <c r="O80" s="118"/>
    </row>
    <row r="81" spans="2:15" x14ac:dyDescent="0.15">
      <c r="I81" s="118"/>
      <c r="J81" s="118"/>
      <c r="K81" s="118"/>
      <c r="L81" s="118"/>
      <c r="M81" s="118"/>
      <c r="N81" s="118"/>
      <c r="O81" s="118"/>
    </row>
    <row r="82" spans="2:15" x14ac:dyDescent="0.15">
      <c r="I82" s="118"/>
      <c r="J82" s="118"/>
      <c r="K82" s="118"/>
      <c r="L82" s="118"/>
      <c r="M82" s="118"/>
      <c r="N82" s="118"/>
      <c r="O82" s="118"/>
    </row>
    <row r="83" spans="2:15" x14ac:dyDescent="0.15">
      <c r="B83" s="108"/>
      <c r="C83" s="109"/>
      <c r="D83" s="109"/>
      <c r="E83" s="109"/>
      <c r="F83" s="109"/>
      <c r="I83" s="118"/>
      <c r="J83" s="118"/>
      <c r="K83" s="118"/>
      <c r="L83" s="118"/>
      <c r="M83" s="118"/>
      <c r="N83" s="118"/>
      <c r="O83" s="118"/>
    </row>
    <row r="84" spans="2:15" x14ac:dyDescent="0.15">
      <c r="B84" s="108"/>
      <c r="C84" s="109"/>
      <c r="D84" s="109"/>
      <c r="E84" s="109"/>
      <c r="F84" s="109"/>
      <c r="I84" s="118"/>
      <c r="J84" s="118"/>
      <c r="K84" s="118"/>
      <c r="L84" s="118"/>
      <c r="M84" s="118"/>
      <c r="N84" s="118"/>
      <c r="O84" s="118"/>
    </row>
    <row r="85" spans="2:15" x14ac:dyDescent="0.15">
      <c r="I85" s="118"/>
      <c r="J85" s="118"/>
      <c r="K85" s="118"/>
      <c r="L85" s="118"/>
      <c r="M85" s="118"/>
      <c r="N85" s="118"/>
      <c r="O85" s="118"/>
    </row>
    <row r="86" spans="2:15" x14ac:dyDescent="0.15">
      <c r="I86" s="118"/>
      <c r="J86" s="118"/>
      <c r="K86" s="118"/>
      <c r="L86" s="118"/>
      <c r="M86" s="118"/>
      <c r="N86" s="118"/>
      <c r="O86" s="118"/>
    </row>
    <row r="87" spans="2:15" x14ac:dyDescent="0.15">
      <c r="I87" s="118"/>
      <c r="J87" s="118"/>
      <c r="K87" s="118"/>
      <c r="L87" s="118"/>
      <c r="M87" s="118"/>
      <c r="N87" s="118"/>
      <c r="O87" s="118"/>
    </row>
    <row r="88" spans="2:15" x14ac:dyDescent="0.15">
      <c r="I88" s="118"/>
      <c r="J88" s="118"/>
      <c r="K88" s="118"/>
      <c r="L88" s="118"/>
      <c r="M88" s="118"/>
      <c r="N88" s="118"/>
      <c r="O88" s="118"/>
    </row>
    <row r="89" spans="2:15" x14ac:dyDescent="0.15">
      <c r="I89" s="118"/>
      <c r="J89" s="118"/>
      <c r="K89" s="118"/>
      <c r="L89" s="118"/>
      <c r="M89" s="118"/>
      <c r="N89" s="118"/>
      <c r="O89" s="118"/>
    </row>
    <row r="90" spans="2:15" x14ac:dyDescent="0.15">
      <c r="I90" s="118"/>
      <c r="J90" s="118"/>
      <c r="K90" s="118"/>
      <c r="L90" s="118"/>
      <c r="M90" s="118"/>
      <c r="N90" s="118"/>
      <c r="O90" s="118"/>
    </row>
    <row r="91" spans="2:15" x14ac:dyDescent="0.15">
      <c r="I91" s="118"/>
      <c r="J91" s="118"/>
      <c r="K91" s="118"/>
      <c r="L91" s="118"/>
      <c r="M91" s="118"/>
      <c r="N91" s="118"/>
      <c r="O91" s="118"/>
    </row>
    <row r="92" spans="2:15" x14ac:dyDescent="0.15">
      <c r="I92" s="118"/>
      <c r="J92" s="118"/>
      <c r="K92" s="118"/>
      <c r="L92" s="118"/>
      <c r="M92" s="118"/>
      <c r="N92" s="118"/>
      <c r="O92" s="118"/>
    </row>
    <row r="93" spans="2:15" x14ac:dyDescent="0.15">
      <c r="I93" s="118"/>
      <c r="J93" s="118"/>
      <c r="K93" s="118"/>
      <c r="L93" s="118"/>
      <c r="M93" s="118"/>
      <c r="N93" s="118"/>
      <c r="O93" s="118"/>
    </row>
    <row r="94" spans="2:15" x14ac:dyDescent="0.15">
      <c r="I94" s="118"/>
      <c r="J94" s="118"/>
      <c r="K94" s="118"/>
      <c r="L94" s="118"/>
      <c r="M94" s="118"/>
      <c r="N94" s="118"/>
      <c r="O94" s="118"/>
    </row>
    <row r="95" spans="2:15" x14ac:dyDescent="0.15">
      <c r="I95" s="118"/>
      <c r="J95" s="118"/>
      <c r="K95" s="118"/>
      <c r="L95" s="118"/>
      <c r="M95" s="118"/>
      <c r="N95" s="118"/>
      <c r="O95" s="118"/>
    </row>
    <row r="96" spans="2:15" x14ac:dyDescent="0.15">
      <c r="I96" s="118"/>
      <c r="J96" s="118"/>
      <c r="K96" s="118"/>
      <c r="L96" s="118"/>
      <c r="M96" s="118"/>
      <c r="N96" s="118"/>
      <c r="O96" s="118"/>
    </row>
    <row r="97" spans="9:15" x14ac:dyDescent="0.15">
      <c r="I97" s="118"/>
      <c r="J97" s="118"/>
      <c r="K97" s="118"/>
      <c r="L97" s="118"/>
      <c r="M97" s="118"/>
      <c r="N97" s="118"/>
      <c r="O97" s="118"/>
    </row>
    <row r="98" spans="9:15" x14ac:dyDescent="0.15">
      <c r="I98" s="118"/>
      <c r="J98" s="118"/>
      <c r="K98" s="118"/>
      <c r="L98" s="118"/>
      <c r="M98" s="118"/>
      <c r="N98" s="118"/>
      <c r="O98" s="118"/>
    </row>
    <row r="99" spans="9:15" x14ac:dyDescent="0.15">
      <c r="I99" s="118"/>
      <c r="J99" s="118"/>
      <c r="K99" s="118"/>
      <c r="L99" s="118"/>
      <c r="M99" s="118"/>
      <c r="N99" s="118"/>
      <c r="O99" s="118"/>
    </row>
    <row r="100" spans="9:15" x14ac:dyDescent="0.15">
      <c r="I100" s="118"/>
      <c r="J100" s="118"/>
      <c r="K100" s="118"/>
      <c r="L100" s="118"/>
      <c r="M100" s="118"/>
      <c r="N100" s="118"/>
      <c r="O100" s="118"/>
    </row>
    <row r="101" spans="9:15" x14ac:dyDescent="0.15">
      <c r="I101" s="118"/>
      <c r="J101" s="118"/>
      <c r="K101" s="118"/>
      <c r="L101" s="118"/>
      <c r="M101" s="118"/>
      <c r="N101" s="118"/>
      <c r="O101" s="118"/>
    </row>
    <row r="102" spans="9:15" x14ac:dyDescent="0.15">
      <c r="I102" s="118"/>
      <c r="J102" s="118"/>
      <c r="K102" s="118"/>
      <c r="L102" s="118"/>
      <c r="M102" s="118"/>
      <c r="N102" s="118"/>
      <c r="O102" s="118"/>
    </row>
    <row r="103" spans="9:15" x14ac:dyDescent="0.15">
      <c r="I103" s="118"/>
      <c r="J103" s="118"/>
      <c r="K103" s="118"/>
      <c r="L103" s="118"/>
      <c r="M103" s="118"/>
      <c r="N103" s="118"/>
      <c r="O103" s="118"/>
    </row>
    <row r="104" spans="9:15" x14ac:dyDescent="0.15">
      <c r="I104" s="118"/>
      <c r="J104" s="118"/>
      <c r="K104" s="118"/>
      <c r="L104" s="118"/>
      <c r="M104" s="118"/>
      <c r="N104" s="118"/>
      <c r="O104" s="118"/>
    </row>
    <row r="105" spans="9:15" x14ac:dyDescent="0.15">
      <c r="I105" s="118"/>
      <c r="J105" s="118"/>
      <c r="K105" s="118"/>
      <c r="L105" s="118"/>
      <c r="M105" s="118"/>
      <c r="N105" s="118"/>
      <c r="O105" s="118"/>
    </row>
    <row r="106" spans="9:15" x14ac:dyDescent="0.15">
      <c r="I106" s="118"/>
      <c r="J106" s="118"/>
      <c r="K106" s="118"/>
      <c r="L106" s="118"/>
      <c r="M106" s="118"/>
      <c r="N106" s="118"/>
      <c r="O106" s="118"/>
    </row>
    <row r="107" spans="9:15" x14ac:dyDescent="0.15">
      <c r="I107" s="118"/>
      <c r="J107" s="118"/>
      <c r="K107" s="118"/>
      <c r="L107" s="118"/>
      <c r="M107" s="118"/>
      <c r="N107" s="118"/>
      <c r="O107" s="118"/>
    </row>
    <row r="108" spans="9:15" x14ac:dyDescent="0.15">
      <c r="I108" s="118"/>
      <c r="J108" s="118"/>
      <c r="K108" s="118"/>
      <c r="L108" s="118"/>
      <c r="M108" s="118"/>
      <c r="N108" s="118"/>
      <c r="O108" s="118"/>
    </row>
    <row r="109" spans="9:15" x14ac:dyDescent="0.15">
      <c r="I109" s="118"/>
      <c r="J109" s="118"/>
      <c r="K109" s="118"/>
      <c r="L109" s="118"/>
      <c r="M109" s="118"/>
      <c r="N109" s="118"/>
      <c r="O109" s="118"/>
    </row>
    <row r="110" spans="9:15" x14ac:dyDescent="0.15">
      <c r="I110" s="118"/>
      <c r="J110" s="118"/>
      <c r="K110" s="118"/>
      <c r="L110" s="118"/>
      <c r="M110" s="118"/>
      <c r="N110" s="118"/>
      <c r="O110" s="118"/>
    </row>
    <row r="111" spans="9:15" x14ac:dyDescent="0.15">
      <c r="I111" s="118"/>
      <c r="J111" s="118"/>
      <c r="K111" s="118"/>
      <c r="L111" s="118"/>
      <c r="M111" s="118"/>
      <c r="N111" s="118"/>
      <c r="O111" s="118"/>
    </row>
    <row r="112" spans="9:15" x14ac:dyDescent="0.15">
      <c r="I112" s="118"/>
      <c r="J112" s="118"/>
      <c r="K112" s="118"/>
      <c r="L112" s="118"/>
      <c r="M112" s="118"/>
      <c r="N112" s="118"/>
      <c r="O112" s="118"/>
    </row>
    <row r="113" spans="9:15" x14ac:dyDescent="0.15">
      <c r="I113" s="118"/>
      <c r="J113" s="118"/>
      <c r="K113" s="118"/>
      <c r="L113" s="118"/>
      <c r="M113" s="118"/>
      <c r="N113" s="118"/>
      <c r="O113" s="118"/>
    </row>
    <row r="114" spans="9:15" x14ac:dyDescent="0.15">
      <c r="I114" s="118"/>
      <c r="J114" s="118"/>
      <c r="K114" s="118"/>
      <c r="L114" s="118"/>
      <c r="M114" s="118"/>
      <c r="N114" s="118"/>
      <c r="O114" s="118"/>
    </row>
    <row r="115" spans="9:15" x14ac:dyDescent="0.15">
      <c r="I115" s="118"/>
      <c r="J115" s="118"/>
      <c r="K115" s="118"/>
      <c r="L115" s="118"/>
      <c r="M115" s="118"/>
      <c r="N115" s="118"/>
      <c r="O115" s="118"/>
    </row>
    <row r="116" spans="9:15" x14ac:dyDescent="0.15">
      <c r="I116" s="118"/>
      <c r="J116" s="118"/>
      <c r="K116" s="118"/>
      <c r="L116" s="118"/>
      <c r="M116" s="118"/>
      <c r="N116" s="118"/>
      <c r="O116" s="118"/>
    </row>
    <row r="117" spans="9:15" x14ac:dyDescent="0.15">
      <c r="I117" s="118"/>
      <c r="J117" s="118"/>
      <c r="K117" s="118"/>
      <c r="L117" s="118"/>
      <c r="M117" s="118"/>
      <c r="N117" s="118"/>
      <c r="O117" s="118"/>
    </row>
    <row r="118" spans="9:15" x14ac:dyDescent="0.15">
      <c r="I118" s="118"/>
      <c r="J118" s="118"/>
      <c r="K118" s="118"/>
      <c r="L118" s="118"/>
      <c r="M118" s="118"/>
      <c r="N118" s="118"/>
      <c r="O118" s="118"/>
    </row>
    <row r="119" spans="9:15" x14ac:dyDescent="0.15">
      <c r="I119" s="118"/>
      <c r="J119" s="118"/>
      <c r="K119" s="118"/>
      <c r="L119" s="118"/>
      <c r="M119" s="118"/>
      <c r="N119" s="118"/>
      <c r="O119" s="118"/>
    </row>
    <row r="120" spans="9:15" x14ac:dyDescent="0.15">
      <c r="I120" s="118"/>
      <c r="J120" s="118"/>
      <c r="K120" s="118"/>
      <c r="L120" s="118"/>
      <c r="M120" s="118"/>
      <c r="N120" s="118"/>
      <c r="O120" s="118"/>
    </row>
    <row r="121" spans="9:15" x14ac:dyDescent="0.15">
      <c r="I121" s="118"/>
      <c r="J121" s="118"/>
      <c r="K121" s="118"/>
      <c r="L121" s="118"/>
      <c r="M121" s="118"/>
      <c r="N121" s="118"/>
      <c r="O121" s="118"/>
    </row>
    <row r="122" spans="9:15" x14ac:dyDescent="0.15">
      <c r="I122" s="118"/>
      <c r="J122" s="118"/>
      <c r="K122" s="118"/>
      <c r="L122" s="118"/>
      <c r="M122" s="118"/>
      <c r="N122" s="118"/>
      <c r="O122" s="118"/>
    </row>
    <row r="123" spans="9:15" x14ac:dyDescent="0.15">
      <c r="I123" s="118"/>
      <c r="J123" s="118"/>
      <c r="K123" s="118"/>
      <c r="L123" s="118"/>
      <c r="M123" s="118"/>
      <c r="N123" s="118"/>
      <c r="O123" s="118"/>
    </row>
    <row r="124" spans="9:15" x14ac:dyDescent="0.15">
      <c r="I124" s="118"/>
      <c r="J124" s="118"/>
      <c r="K124" s="118"/>
      <c r="L124" s="118"/>
      <c r="M124" s="118"/>
      <c r="N124" s="118"/>
      <c r="O124" s="118"/>
    </row>
    <row r="125" spans="9:15" x14ac:dyDescent="0.15">
      <c r="I125" s="118"/>
      <c r="J125" s="118"/>
      <c r="K125" s="118"/>
      <c r="L125" s="118"/>
      <c r="M125" s="118"/>
      <c r="N125" s="118"/>
      <c r="O125" s="118"/>
    </row>
    <row r="126" spans="9:15" x14ac:dyDescent="0.15">
      <c r="I126" s="118"/>
      <c r="J126" s="118"/>
      <c r="K126" s="118"/>
      <c r="L126" s="118"/>
      <c r="M126" s="118"/>
      <c r="N126" s="118"/>
      <c r="O126" s="118"/>
    </row>
    <row r="127" spans="9:15" x14ac:dyDescent="0.15">
      <c r="I127" s="118"/>
      <c r="J127" s="118"/>
      <c r="K127" s="118"/>
      <c r="L127" s="118"/>
      <c r="M127" s="118"/>
      <c r="N127" s="118"/>
      <c r="O127" s="118"/>
    </row>
    <row r="128" spans="9:15" x14ac:dyDescent="0.15">
      <c r="I128" s="118"/>
      <c r="J128" s="118"/>
      <c r="K128" s="118"/>
      <c r="L128" s="118"/>
      <c r="M128" s="118"/>
      <c r="N128" s="118"/>
      <c r="O128" s="118"/>
    </row>
    <row r="129" spans="9:15" x14ac:dyDescent="0.15">
      <c r="I129" s="118"/>
      <c r="J129" s="118"/>
      <c r="K129" s="118"/>
      <c r="L129" s="118"/>
      <c r="M129" s="118"/>
      <c r="N129" s="118"/>
      <c r="O129" s="118"/>
    </row>
    <row r="130" spans="9:15" x14ac:dyDescent="0.15">
      <c r="I130" s="118"/>
      <c r="J130" s="118"/>
      <c r="K130" s="118"/>
      <c r="L130" s="118"/>
      <c r="M130" s="118"/>
      <c r="N130" s="118"/>
      <c r="O130" s="118"/>
    </row>
    <row r="131" spans="9:15" x14ac:dyDescent="0.15">
      <c r="I131" s="118"/>
      <c r="J131" s="118"/>
      <c r="K131" s="118"/>
      <c r="L131" s="118"/>
      <c r="M131" s="118"/>
      <c r="N131" s="118"/>
      <c r="O131" s="118"/>
    </row>
    <row r="132" spans="9:15" x14ac:dyDescent="0.15">
      <c r="I132" s="118"/>
      <c r="J132" s="118"/>
      <c r="K132" s="118"/>
      <c r="L132" s="118"/>
      <c r="M132" s="118"/>
      <c r="N132" s="118"/>
      <c r="O132" s="118"/>
    </row>
    <row r="133" spans="9:15" x14ac:dyDescent="0.15">
      <c r="I133" s="118"/>
      <c r="J133" s="118"/>
      <c r="K133" s="118"/>
      <c r="L133" s="118"/>
      <c r="M133" s="118"/>
      <c r="N133" s="118"/>
      <c r="O133" s="118"/>
    </row>
    <row r="134" spans="9:15" x14ac:dyDescent="0.15">
      <c r="I134" s="118"/>
      <c r="J134" s="118"/>
      <c r="K134" s="118"/>
      <c r="L134" s="118"/>
      <c r="M134" s="118"/>
      <c r="N134" s="118"/>
      <c r="O134" s="118"/>
    </row>
    <row r="135" spans="9:15" x14ac:dyDescent="0.15">
      <c r="I135" s="118"/>
      <c r="J135" s="118"/>
      <c r="K135" s="118"/>
      <c r="L135" s="118"/>
      <c r="M135" s="118"/>
      <c r="N135" s="118"/>
      <c r="O135" s="118"/>
    </row>
    <row r="136" spans="9:15" x14ac:dyDescent="0.15">
      <c r="I136" s="118"/>
      <c r="J136" s="118"/>
      <c r="K136" s="118"/>
      <c r="L136" s="118"/>
      <c r="M136" s="118"/>
      <c r="N136" s="118"/>
      <c r="O136" s="118"/>
    </row>
    <row r="137" spans="9:15" x14ac:dyDescent="0.15">
      <c r="I137" s="118"/>
      <c r="J137" s="118"/>
      <c r="K137" s="118"/>
      <c r="L137" s="118"/>
      <c r="M137" s="118"/>
      <c r="N137" s="118"/>
      <c r="O137" s="118"/>
    </row>
    <row r="138" spans="9:15" x14ac:dyDescent="0.15">
      <c r="I138" s="118"/>
      <c r="J138" s="118"/>
      <c r="K138" s="118"/>
      <c r="L138" s="118"/>
      <c r="M138" s="118"/>
      <c r="N138" s="118"/>
      <c r="O138" s="118"/>
    </row>
    <row r="139" spans="9:15" x14ac:dyDescent="0.15">
      <c r="I139" s="118"/>
      <c r="J139" s="118"/>
      <c r="K139" s="118"/>
      <c r="L139" s="118"/>
      <c r="M139" s="118"/>
      <c r="N139" s="118"/>
    </row>
    <row r="140" spans="9:15" x14ac:dyDescent="0.15">
      <c r="I140" s="118"/>
      <c r="J140" s="118"/>
      <c r="K140" s="118"/>
      <c r="L140" s="118"/>
      <c r="M140" s="118"/>
      <c r="N140" s="118"/>
    </row>
    <row r="141" spans="9:15" x14ac:dyDescent="0.15">
      <c r="I141" s="118"/>
      <c r="J141" s="118"/>
      <c r="K141" s="118"/>
      <c r="L141" s="118"/>
      <c r="M141" s="118"/>
      <c r="N141" s="118"/>
    </row>
    <row r="142" spans="9:15" x14ac:dyDescent="0.15">
      <c r="I142" s="118"/>
      <c r="J142" s="118"/>
      <c r="K142" s="118"/>
      <c r="L142" s="118"/>
      <c r="M142" s="118"/>
      <c r="N142" s="118"/>
    </row>
    <row r="143" spans="9:15" x14ac:dyDescent="0.15">
      <c r="I143" s="118"/>
      <c r="J143" s="118"/>
      <c r="K143" s="118"/>
      <c r="L143" s="118"/>
      <c r="M143" s="118"/>
      <c r="N143" s="118"/>
    </row>
    <row r="144" spans="9:15" x14ac:dyDescent="0.15">
      <c r="I144" s="118"/>
      <c r="J144" s="118"/>
      <c r="K144" s="118"/>
      <c r="L144" s="118"/>
      <c r="M144" s="118"/>
      <c r="N144" s="118"/>
    </row>
    <row r="145" spans="9:14" x14ac:dyDescent="0.15">
      <c r="I145" s="118"/>
      <c r="J145" s="118"/>
      <c r="K145" s="118"/>
      <c r="L145" s="118"/>
      <c r="M145" s="118"/>
      <c r="N145" s="118"/>
    </row>
    <row r="146" spans="9:14" x14ac:dyDescent="0.15">
      <c r="I146" s="118"/>
      <c r="J146" s="118"/>
      <c r="K146" s="118"/>
      <c r="L146" s="118"/>
      <c r="M146" s="118"/>
      <c r="N146" s="118"/>
    </row>
    <row r="147" spans="9:14" x14ac:dyDescent="0.15">
      <c r="I147" s="118"/>
      <c r="J147" s="118"/>
      <c r="K147" s="118"/>
      <c r="L147" s="118"/>
      <c r="M147" s="118"/>
      <c r="N147" s="118"/>
    </row>
    <row r="148" spans="9:14" x14ac:dyDescent="0.15">
      <c r="I148" s="118"/>
      <c r="J148" s="118"/>
      <c r="K148" s="118"/>
      <c r="L148" s="118"/>
      <c r="M148" s="118"/>
      <c r="N148" s="118"/>
    </row>
    <row r="149" spans="9:14" x14ac:dyDescent="0.15">
      <c r="I149" s="118"/>
      <c r="J149" s="118"/>
      <c r="K149" s="118"/>
      <c r="L149" s="118"/>
      <c r="M149" s="118"/>
      <c r="N149" s="118"/>
    </row>
    <row r="150" spans="9:14" x14ac:dyDescent="0.15">
      <c r="I150" s="118"/>
      <c r="J150" s="118"/>
      <c r="K150" s="118"/>
      <c r="L150" s="118"/>
      <c r="M150" s="118"/>
      <c r="N150" s="118"/>
    </row>
    <row r="151" spans="9:14" x14ac:dyDescent="0.15">
      <c r="I151" s="118"/>
      <c r="J151" s="118"/>
      <c r="K151" s="118"/>
      <c r="L151" s="118"/>
      <c r="M151" s="118"/>
      <c r="N151" s="118"/>
    </row>
    <row r="152" spans="9:14" x14ac:dyDescent="0.15">
      <c r="I152" s="118"/>
      <c r="J152" s="118"/>
      <c r="K152" s="118"/>
      <c r="L152" s="118"/>
      <c r="M152" s="118"/>
      <c r="N152" s="118"/>
    </row>
    <row r="153" spans="9:14" x14ac:dyDescent="0.15">
      <c r="I153" s="118"/>
      <c r="J153" s="118"/>
      <c r="K153" s="118"/>
      <c r="L153" s="118"/>
      <c r="M153" s="118"/>
      <c r="N153" s="118"/>
    </row>
    <row r="154" spans="9:14" x14ac:dyDescent="0.15">
      <c r="I154" s="118"/>
      <c r="J154" s="118"/>
      <c r="K154" s="118"/>
      <c r="L154" s="118"/>
      <c r="M154" s="118"/>
      <c r="N154" s="118"/>
    </row>
    <row r="155" spans="9:14" x14ac:dyDescent="0.15">
      <c r="I155" s="118"/>
      <c r="J155" s="118"/>
      <c r="K155" s="118"/>
      <c r="L155" s="118"/>
      <c r="M155" s="118"/>
      <c r="N155" s="118"/>
    </row>
    <row r="156" spans="9:14" x14ac:dyDescent="0.15">
      <c r="I156" s="118"/>
      <c r="J156" s="118"/>
      <c r="K156" s="118"/>
      <c r="L156" s="118"/>
      <c r="M156" s="118"/>
      <c r="N156" s="118"/>
    </row>
    <row r="157" spans="9:14" x14ac:dyDescent="0.15">
      <c r="I157" s="118"/>
      <c r="J157" s="118"/>
      <c r="K157" s="118"/>
      <c r="L157" s="118"/>
      <c r="M157" s="118"/>
      <c r="N157" s="118"/>
    </row>
    <row r="158" spans="9:14" x14ac:dyDescent="0.15">
      <c r="J158" s="118"/>
      <c r="K158" s="118"/>
      <c r="L158" s="118"/>
      <c r="M158" s="118"/>
      <c r="N158" s="118"/>
    </row>
    <row r="159" spans="9:14" x14ac:dyDescent="0.15">
      <c r="J159" s="118"/>
      <c r="K159" s="118"/>
      <c r="L159" s="118"/>
      <c r="M159" s="118"/>
      <c r="N159" s="118"/>
    </row>
    <row r="172" spans="15:15" x14ac:dyDescent="0.15">
      <c r="O172" s="118"/>
    </row>
    <row r="173" spans="15:15" x14ac:dyDescent="0.15">
      <c r="O173" s="118"/>
    </row>
    <row r="174" spans="15:15" x14ac:dyDescent="0.15">
      <c r="O174" s="118"/>
    </row>
    <row r="175" spans="15:15" x14ac:dyDescent="0.15">
      <c r="O175" s="118"/>
    </row>
    <row r="176" spans="15:15" x14ac:dyDescent="0.15">
      <c r="O176" s="118"/>
    </row>
    <row r="177" spans="15:15" x14ac:dyDescent="0.15">
      <c r="O177" s="118"/>
    </row>
    <row r="178" spans="15:15" x14ac:dyDescent="0.15">
      <c r="O178" s="118"/>
    </row>
    <row r="179" spans="15:15" x14ac:dyDescent="0.15">
      <c r="O179" s="118"/>
    </row>
    <row r="180" spans="15:15" x14ac:dyDescent="0.15">
      <c r="O180" s="118"/>
    </row>
    <row r="181" spans="15:15" x14ac:dyDescent="0.15">
      <c r="O181" s="118"/>
    </row>
    <row r="182" spans="15:15" x14ac:dyDescent="0.15">
      <c r="O182" s="118"/>
    </row>
    <row r="183" spans="15:15" x14ac:dyDescent="0.15">
      <c r="O183" s="118"/>
    </row>
    <row r="184" spans="15:15" x14ac:dyDescent="0.15">
      <c r="O184" s="118"/>
    </row>
    <row r="185" spans="15:15" x14ac:dyDescent="0.15">
      <c r="O185" s="118"/>
    </row>
    <row r="186" spans="15:15" x14ac:dyDescent="0.15">
      <c r="O186" s="118"/>
    </row>
    <row r="187" spans="15:15" x14ac:dyDescent="0.15">
      <c r="O187" s="118"/>
    </row>
    <row r="188" spans="15:15" x14ac:dyDescent="0.15">
      <c r="O188" s="118"/>
    </row>
    <row r="189" spans="15:15" x14ac:dyDescent="0.15">
      <c r="O189" s="118"/>
    </row>
    <row r="190" spans="15:15" x14ac:dyDescent="0.15">
      <c r="O190" s="118"/>
    </row>
    <row r="191" spans="15:15" x14ac:dyDescent="0.15">
      <c r="O191" s="118"/>
    </row>
  </sheetData>
  <mergeCells count="67">
    <mergeCell ref="I60:J60"/>
    <mergeCell ref="K60:L60"/>
    <mergeCell ref="Q51:Q55"/>
    <mergeCell ref="K52:L52"/>
    <mergeCell ref="K53:L53"/>
    <mergeCell ref="K55:L55"/>
    <mergeCell ref="K56:L56"/>
    <mergeCell ref="B54:B57"/>
    <mergeCell ref="I54:I59"/>
    <mergeCell ref="K54:L54"/>
    <mergeCell ref="P45:P56"/>
    <mergeCell ref="Q45:Q49"/>
    <mergeCell ref="I46:I49"/>
    <mergeCell ref="K46:L46"/>
    <mergeCell ref="K47:L47"/>
    <mergeCell ref="K48:L48"/>
    <mergeCell ref="K57:L57"/>
    <mergeCell ref="P57:Q57"/>
    <mergeCell ref="K58:L58"/>
    <mergeCell ref="K59:L59"/>
    <mergeCell ref="B39:B49"/>
    <mergeCell ref="K39:L39"/>
    <mergeCell ref="K49:L49"/>
    <mergeCell ref="B50:B53"/>
    <mergeCell ref="I50:I53"/>
    <mergeCell ref="K50:L50"/>
    <mergeCell ref="K51:L51"/>
    <mergeCell ref="K40:L40"/>
    <mergeCell ref="K41:L41"/>
    <mergeCell ref="K42:L42"/>
    <mergeCell ref="K43:L43"/>
    <mergeCell ref="K44:L44"/>
    <mergeCell ref="K37:L37"/>
    <mergeCell ref="Q37:R37"/>
    <mergeCell ref="I38:I45"/>
    <mergeCell ref="K38:L38"/>
    <mergeCell ref="P38:P44"/>
    <mergeCell ref="K45:L45"/>
    <mergeCell ref="B17:B20"/>
    <mergeCell ref="I18:I22"/>
    <mergeCell ref="B21:B24"/>
    <mergeCell ref="I23:I26"/>
    <mergeCell ref="I27:I30"/>
    <mergeCell ref="B28:B38"/>
    <mergeCell ref="I31:I34"/>
    <mergeCell ref="B12:B16"/>
    <mergeCell ref="T12:U12"/>
    <mergeCell ref="T13:U13"/>
    <mergeCell ref="T14:U14"/>
    <mergeCell ref="T15:U15"/>
    <mergeCell ref="T16:U16"/>
    <mergeCell ref="B5:B7"/>
    <mergeCell ref="T5:U5"/>
    <mergeCell ref="I6:I10"/>
    <mergeCell ref="T6:U6"/>
    <mergeCell ref="T7:U7"/>
    <mergeCell ref="I4:I5"/>
    <mergeCell ref="J4:J5"/>
    <mergeCell ref="M4:M5"/>
    <mergeCell ref="N4:N5"/>
    <mergeCell ref="T4:U4"/>
    <mergeCell ref="B8:B11"/>
    <mergeCell ref="T8:U8"/>
    <mergeCell ref="T9:U9"/>
    <mergeCell ref="T10:U10"/>
    <mergeCell ref="I11:I17"/>
    <mergeCell ref="T11:U11"/>
  </mergeCells>
  <phoneticPr fontId="4"/>
  <pageMargins left="0.78740157480314965" right="0.78740157480314965" top="0.78740157480314965" bottom="0.78740157480314965" header="0.39370078740157483" footer="0.39370078740157483"/>
  <pageSetup paperSize="9" scale="59" orientation="landscape" horizontalDpi="4294967293" vertic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9"/>
  <sheetViews>
    <sheetView view="pageBreakPreview" topLeftCell="C9" zoomScale="80" zoomScaleNormal="75" zoomScaleSheetLayoutView="80" workbookViewId="0">
      <selection activeCell="F4" sqref="F4"/>
    </sheetView>
  </sheetViews>
  <sheetFormatPr defaultColWidth="10.875" defaultRowHeight="13.5" x14ac:dyDescent="0.15"/>
  <cols>
    <col min="1" max="1" width="1.625" style="69" customWidth="1"/>
    <col min="2" max="2" width="5.875" style="69" customWidth="1"/>
    <col min="3" max="3" width="10.625" style="69" customWidth="1"/>
    <col min="4" max="4" width="12.375" style="69" customWidth="1"/>
    <col min="5" max="5" width="14.625" style="69" customWidth="1"/>
    <col min="6" max="7" width="15.875" style="69" customWidth="1"/>
    <col min="8" max="8" width="10.875" style="69"/>
    <col min="9" max="9" width="11.375" style="69" bestFit="1" customWidth="1"/>
    <col min="10" max="10" width="13.375" style="69" customWidth="1"/>
    <col min="11" max="11" width="7.125" style="69" customWidth="1"/>
    <col min="12" max="12" width="15.375" style="69" customWidth="1"/>
    <col min="13" max="13" width="9.375" style="69" bestFit="1" customWidth="1"/>
    <col min="14" max="14" width="10.875" style="69"/>
    <col min="15" max="15" width="7.25" style="69" customWidth="1"/>
    <col min="16" max="16" width="9.625" style="69" customWidth="1"/>
    <col min="17" max="17" width="10.875" style="69" customWidth="1"/>
    <col min="18" max="18" width="7.5" style="69" customWidth="1"/>
    <col min="19" max="19" width="3.75" style="69" customWidth="1"/>
    <col min="20" max="16384" width="10.875" style="69"/>
  </cols>
  <sheetData>
    <row r="1" spans="2:19" s="70" customFormat="1" ht="9.9499999999999993" customHeight="1" x14ac:dyDescent="0.15">
      <c r="B1" s="69"/>
      <c r="C1" s="69"/>
      <c r="D1" s="69"/>
      <c r="E1" s="69"/>
      <c r="F1" s="69"/>
      <c r="G1" s="69"/>
      <c r="H1" s="69"/>
      <c r="I1" s="69"/>
      <c r="J1" s="69"/>
      <c r="K1" s="69"/>
      <c r="L1" s="69"/>
      <c r="M1" s="69"/>
      <c r="N1" s="69"/>
      <c r="O1" s="69"/>
      <c r="P1" s="69"/>
      <c r="Q1" s="69"/>
      <c r="R1" s="69"/>
      <c r="S1" s="69"/>
    </row>
    <row r="2" spans="2:19" s="70" customFormat="1" ht="24.95" customHeight="1" thickBot="1" x14ac:dyDescent="0.2">
      <c r="B2" s="3" t="s">
        <v>225</v>
      </c>
      <c r="H2" s="71" t="s">
        <v>162</v>
      </c>
      <c r="I2" s="3" t="s">
        <v>632</v>
      </c>
      <c r="K2" s="71" t="s">
        <v>163</v>
      </c>
      <c r="L2" s="3" t="s">
        <v>219</v>
      </c>
      <c r="N2" s="69"/>
      <c r="O2" s="69"/>
      <c r="Q2" s="4"/>
      <c r="R2" s="4"/>
    </row>
    <row r="3" spans="2:19" s="70" customFormat="1" ht="18" customHeight="1" x14ac:dyDescent="0.15">
      <c r="B3" s="1141" t="s">
        <v>17</v>
      </c>
      <c r="C3" s="1142"/>
      <c r="D3" s="1142"/>
      <c r="E3" s="1143"/>
      <c r="F3" s="416" t="s">
        <v>18</v>
      </c>
      <c r="G3" s="417"/>
      <c r="H3" s="394" t="s">
        <v>19</v>
      </c>
      <c r="I3" s="395"/>
      <c r="J3" s="395"/>
      <c r="K3" s="1144" t="s">
        <v>633</v>
      </c>
      <c r="L3" s="1145"/>
      <c r="M3" s="1145"/>
      <c r="N3" s="1145"/>
      <c r="O3" s="1145"/>
      <c r="P3" s="1145"/>
      <c r="Q3" s="1145"/>
      <c r="R3" s="1145"/>
      <c r="S3" s="1146"/>
    </row>
    <row r="4" spans="2:19" s="70" customFormat="1" ht="18" customHeight="1" x14ac:dyDescent="0.15">
      <c r="B4" s="1147" t="s">
        <v>20</v>
      </c>
      <c r="C4" s="1148"/>
      <c r="D4" s="448" t="s">
        <v>131</v>
      </c>
      <c r="E4" s="149"/>
      <c r="F4" s="396">
        <f>R11</f>
        <v>708000</v>
      </c>
      <c r="G4" s="448" t="s">
        <v>123</v>
      </c>
      <c r="H4" s="440"/>
      <c r="I4" s="440"/>
      <c r="J4" s="440"/>
      <c r="K4" s="397" t="s">
        <v>190</v>
      </c>
      <c r="L4" s="398" t="s">
        <v>587</v>
      </c>
      <c r="M4" s="447" t="s">
        <v>21</v>
      </c>
      <c r="N4" s="447" t="s">
        <v>20</v>
      </c>
      <c r="O4" s="398" t="s">
        <v>190</v>
      </c>
      <c r="P4" s="398" t="s">
        <v>587</v>
      </c>
      <c r="Q4" s="447" t="s">
        <v>21</v>
      </c>
      <c r="R4" s="1149" t="s">
        <v>20</v>
      </c>
      <c r="S4" s="1150"/>
    </row>
    <row r="5" spans="2:19" s="70" customFormat="1" ht="18" customHeight="1" x14ac:dyDescent="0.15">
      <c r="B5" s="1147"/>
      <c r="C5" s="1148"/>
      <c r="D5" s="448" t="s">
        <v>58</v>
      </c>
      <c r="E5" s="149"/>
      <c r="F5" s="399"/>
      <c r="G5" s="123" t="s">
        <v>124</v>
      </c>
      <c r="H5" s="134"/>
      <c r="I5" s="134"/>
      <c r="J5" s="134"/>
      <c r="K5" s="400">
        <v>1</v>
      </c>
      <c r="L5" s="399">
        <v>2400</v>
      </c>
      <c r="M5" s="399">
        <v>295</v>
      </c>
      <c r="N5" s="396">
        <f>L5*M5</f>
        <v>708000</v>
      </c>
      <c r="O5" s="399"/>
      <c r="P5" s="399"/>
      <c r="Q5" s="399"/>
      <c r="R5" s="1117">
        <f>P5*Q5</f>
        <v>0</v>
      </c>
      <c r="S5" s="1118"/>
    </row>
    <row r="6" spans="2:19" s="70" customFormat="1" ht="18" customHeight="1" x14ac:dyDescent="0.15">
      <c r="B6" s="1111" t="s">
        <v>134</v>
      </c>
      <c r="C6" s="1114" t="s">
        <v>213</v>
      </c>
      <c r="D6" s="399" t="s">
        <v>45</v>
      </c>
      <c r="E6" s="144"/>
      <c r="F6" s="399">
        <f>+P13</f>
        <v>0</v>
      </c>
      <c r="G6" s="123" t="s">
        <v>634</v>
      </c>
      <c r="H6" s="134"/>
      <c r="I6" s="134"/>
      <c r="J6" s="134"/>
      <c r="K6" s="148"/>
      <c r="L6" s="145"/>
      <c r="M6" s="399"/>
      <c r="N6" s="396">
        <f>L6*M6</f>
        <v>0</v>
      </c>
      <c r="O6" s="399"/>
      <c r="P6" s="399"/>
      <c r="Q6" s="399"/>
      <c r="R6" s="1117">
        <f t="shared" ref="R6:R9" si="0">P6*Q6</f>
        <v>0</v>
      </c>
      <c r="S6" s="1118"/>
    </row>
    <row r="7" spans="2:19" s="70" customFormat="1" ht="18" customHeight="1" x14ac:dyDescent="0.15">
      <c r="B7" s="1112"/>
      <c r="C7" s="1115"/>
      <c r="D7" s="399" t="s">
        <v>46</v>
      </c>
      <c r="E7" s="144"/>
      <c r="F7" s="396">
        <f>P22</f>
        <v>89214</v>
      </c>
      <c r="G7" s="448" t="s">
        <v>635</v>
      </c>
      <c r="H7" s="440"/>
      <c r="I7" s="440"/>
      <c r="J7" s="441"/>
      <c r="K7" s="146"/>
      <c r="L7" s="147"/>
      <c r="M7" s="399"/>
      <c r="N7" s="396">
        <f t="shared" ref="N7:N11" si="1">L7*M7</f>
        <v>0</v>
      </c>
      <c r="O7" s="399"/>
      <c r="P7" s="399"/>
      <c r="Q7" s="399"/>
      <c r="R7" s="1117">
        <f t="shared" si="0"/>
        <v>0</v>
      </c>
      <c r="S7" s="1118"/>
    </row>
    <row r="8" spans="2:19" s="70" customFormat="1" ht="18" customHeight="1" x14ac:dyDescent="0.15">
      <c r="B8" s="1112"/>
      <c r="C8" s="1115"/>
      <c r="D8" s="399" t="s">
        <v>47</v>
      </c>
      <c r="E8" s="144"/>
      <c r="F8" s="396">
        <f>P28</f>
        <v>46842.333333333328</v>
      </c>
      <c r="G8" s="123" t="s">
        <v>636</v>
      </c>
      <c r="H8" s="134"/>
      <c r="I8" s="134"/>
      <c r="J8" s="150"/>
      <c r="K8" s="144"/>
      <c r="L8" s="399"/>
      <c r="M8" s="399"/>
      <c r="N8" s="396">
        <f t="shared" si="1"/>
        <v>0</v>
      </c>
      <c r="O8" s="399"/>
      <c r="P8" s="399"/>
      <c r="Q8" s="399"/>
      <c r="R8" s="1117">
        <f t="shared" si="0"/>
        <v>0</v>
      </c>
      <c r="S8" s="1118"/>
    </row>
    <row r="9" spans="2:19" s="70" customFormat="1" ht="18" customHeight="1" x14ac:dyDescent="0.15">
      <c r="B9" s="1112"/>
      <c r="C9" s="1115"/>
      <c r="D9" s="399" t="s">
        <v>59</v>
      </c>
      <c r="E9" s="144"/>
      <c r="F9" s="396">
        <f>P37</f>
        <v>6321.956000000001</v>
      </c>
      <c r="G9" s="123" t="s">
        <v>637</v>
      </c>
      <c r="H9" s="134"/>
      <c r="I9" s="134"/>
      <c r="J9" s="150"/>
      <c r="K9" s="144"/>
      <c r="L9" s="399"/>
      <c r="M9" s="399"/>
      <c r="N9" s="396">
        <f t="shared" si="1"/>
        <v>0</v>
      </c>
      <c r="O9" s="399"/>
      <c r="P9" s="399"/>
      <c r="Q9" s="399"/>
      <c r="R9" s="1117">
        <f t="shared" si="0"/>
        <v>0</v>
      </c>
      <c r="S9" s="1118"/>
    </row>
    <row r="10" spans="2:19" s="70" customFormat="1" ht="18" customHeight="1" x14ac:dyDescent="0.15">
      <c r="B10" s="1112"/>
      <c r="C10" s="1115"/>
      <c r="D10" s="399" t="s">
        <v>48</v>
      </c>
      <c r="E10" s="144"/>
      <c r="F10" s="396">
        <f>'８-5　はるみ算出基礎'!V11</f>
        <v>0</v>
      </c>
      <c r="G10" s="1131" t="s">
        <v>570</v>
      </c>
      <c r="H10" s="1132"/>
      <c r="I10" s="1132"/>
      <c r="J10" s="1118"/>
      <c r="K10" s="144"/>
      <c r="L10" s="399"/>
      <c r="M10" s="399"/>
      <c r="N10" s="399">
        <f t="shared" si="1"/>
        <v>0</v>
      </c>
      <c r="O10" s="399"/>
      <c r="P10" s="399"/>
      <c r="Q10" s="399"/>
      <c r="R10" s="1117"/>
      <c r="S10" s="1118"/>
    </row>
    <row r="11" spans="2:19" s="70" customFormat="1" ht="18" customHeight="1" thickBot="1" x14ac:dyDescent="0.2">
      <c r="B11" s="1112"/>
      <c r="C11" s="1115"/>
      <c r="D11" s="399" t="s">
        <v>4</v>
      </c>
      <c r="E11" s="144"/>
      <c r="F11" s="396">
        <f>'８-5　はるみ算出基礎'!$V$34</f>
        <v>1306.6285714285714</v>
      </c>
      <c r="G11" s="1131" t="s">
        <v>570</v>
      </c>
      <c r="H11" s="1132"/>
      <c r="I11" s="1132"/>
      <c r="J11" s="1118"/>
      <c r="K11" s="83"/>
      <c r="L11" s="72"/>
      <c r="M11" s="72"/>
      <c r="N11" s="401">
        <f t="shared" si="1"/>
        <v>0</v>
      </c>
      <c r="O11" s="73" t="s">
        <v>22</v>
      </c>
      <c r="P11" s="74">
        <f>SUM(L5:L11,P5:Q10)</f>
        <v>2400</v>
      </c>
      <c r="Q11" s="75">
        <f>R11/P11</f>
        <v>295</v>
      </c>
      <c r="R11" s="1133">
        <f>SUM(N5:N11,R5:S10)</f>
        <v>708000</v>
      </c>
      <c r="S11" s="1134"/>
    </row>
    <row r="12" spans="2:19" s="70" customFormat="1" ht="18" customHeight="1" thickTop="1" x14ac:dyDescent="0.15">
      <c r="B12" s="1112"/>
      <c r="C12" s="1115"/>
      <c r="D12" s="399" t="s">
        <v>5</v>
      </c>
      <c r="E12" s="144"/>
      <c r="F12" s="399"/>
      <c r="G12" s="123" t="s">
        <v>124</v>
      </c>
      <c r="H12" s="134"/>
      <c r="I12" s="134"/>
      <c r="J12" s="150"/>
      <c r="K12" s="1135" t="s">
        <v>135</v>
      </c>
      <c r="L12" s="143" t="s">
        <v>100</v>
      </c>
      <c r="M12" s="445" t="s">
        <v>7</v>
      </c>
      <c r="N12" s="209" t="s">
        <v>638</v>
      </c>
      <c r="O12" s="444" t="s">
        <v>21</v>
      </c>
      <c r="P12" s="444" t="s">
        <v>24</v>
      </c>
      <c r="Q12" s="1138" t="s">
        <v>25</v>
      </c>
      <c r="R12" s="1139"/>
      <c r="S12" s="1140"/>
    </row>
    <row r="13" spans="2:19" s="70" customFormat="1" ht="18" customHeight="1" x14ac:dyDescent="0.15">
      <c r="B13" s="1112"/>
      <c r="C13" s="1115"/>
      <c r="D13" s="1119" t="s">
        <v>49</v>
      </c>
      <c r="E13" s="402" t="s">
        <v>121</v>
      </c>
      <c r="F13" s="399">
        <f>'６　固定資本装備と減価償却費'!L10*H13</f>
        <v>3633.6</v>
      </c>
      <c r="G13" s="123" t="s">
        <v>639</v>
      </c>
      <c r="H13" s="131">
        <v>0.01</v>
      </c>
      <c r="I13" s="1151" t="s">
        <v>126</v>
      </c>
      <c r="J13" s="1152"/>
      <c r="K13" s="1136"/>
      <c r="L13" s="442"/>
      <c r="M13" s="208" t="s">
        <v>195</v>
      </c>
      <c r="N13" s="94"/>
      <c r="O13" s="94"/>
      <c r="P13" s="239">
        <f>N13*O13</f>
        <v>0</v>
      </c>
      <c r="Q13" s="1153" t="s">
        <v>194</v>
      </c>
      <c r="R13" s="1154"/>
      <c r="S13" s="1155"/>
    </row>
    <row r="14" spans="2:19" s="70" customFormat="1" ht="18" customHeight="1" x14ac:dyDescent="0.15">
      <c r="B14" s="1112"/>
      <c r="C14" s="1115"/>
      <c r="D14" s="1121"/>
      <c r="E14" s="402" t="s">
        <v>122</v>
      </c>
      <c r="F14" s="399">
        <f>'６　固定資本装備と減価償却費'!L10*H14</f>
        <v>18168</v>
      </c>
      <c r="G14" s="123" t="s">
        <v>639</v>
      </c>
      <c r="H14" s="131">
        <v>0.05</v>
      </c>
      <c r="I14" s="1151" t="s">
        <v>126</v>
      </c>
      <c r="J14" s="1152"/>
      <c r="K14" s="1136"/>
      <c r="L14" s="434"/>
      <c r="M14" s="142"/>
      <c r="N14" s="94"/>
      <c r="O14" s="94"/>
      <c r="P14" s="239">
        <f>N14*O14</f>
        <v>0</v>
      </c>
      <c r="Q14" s="1153"/>
      <c r="R14" s="1154"/>
      <c r="S14" s="1155"/>
    </row>
    <row r="15" spans="2:19" s="70" customFormat="1" ht="18" customHeight="1" thickBot="1" x14ac:dyDescent="0.2">
      <c r="B15" s="1112"/>
      <c r="C15" s="1115"/>
      <c r="D15" s="1119" t="s">
        <v>60</v>
      </c>
      <c r="E15" s="402" t="s">
        <v>121</v>
      </c>
      <c r="F15" s="399">
        <f>'６　固定資本装備と減価償却費'!P10</f>
        <v>29337.771753862831</v>
      </c>
      <c r="G15" s="123" t="s">
        <v>126</v>
      </c>
      <c r="H15" s="129"/>
      <c r="I15" s="129"/>
      <c r="J15" s="130"/>
      <c r="K15" s="1136"/>
      <c r="L15" s="79" t="s">
        <v>26</v>
      </c>
      <c r="M15" s="78"/>
      <c r="N15" s="79"/>
      <c r="O15" s="79"/>
      <c r="P15" s="79">
        <f>SUM(P10:P14)</f>
        <v>2400</v>
      </c>
      <c r="Q15" s="1122"/>
      <c r="R15" s="1123"/>
      <c r="S15" s="1124"/>
    </row>
    <row r="16" spans="2:19" s="70" customFormat="1" ht="18" customHeight="1" thickTop="1" x14ac:dyDescent="0.15">
      <c r="B16" s="1112"/>
      <c r="C16" s="1115"/>
      <c r="D16" s="1120"/>
      <c r="E16" s="402" t="s">
        <v>122</v>
      </c>
      <c r="F16" s="399">
        <f>'６　固定資本装備と減価償却費'!P19</f>
        <v>73083.428571428565</v>
      </c>
      <c r="G16" s="123" t="s">
        <v>126</v>
      </c>
      <c r="H16" s="129"/>
      <c r="I16" s="129"/>
      <c r="J16" s="130"/>
      <c r="K16" s="1136"/>
      <c r="L16" s="139" t="s">
        <v>640</v>
      </c>
      <c r="M16" s="140"/>
      <c r="N16" s="210" t="s">
        <v>641</v>
      </c>
      <c r="O16" s="438" t="s">
        <v>21</v>
      </c>
      <c r="P16" s="141" t="s">
        <v>24</v>
      </c>
      <c r="Q16" s="1125" t="s">
        <v>25</v>
      </c>
      <c r="R16" s="1126"/>
      <c r="S16" s="1127"/>
    </row>
    <row r="17" spans="1:19" s="70" customFormat="1" ht="18" customHeight="1" x14ac:dyDescent="0.15">
      <c r="B17" s="1112"/>
      <c r="C17" s="1115"/>
      <c r="D17" s="1121"/>
      <c r="E17" s="399" t="s">
        <v>50</v>
      </c>
      <c r="F17" s="399" t="e">
        <f>'６　固定資本装備と減価償却費'!#REF!</f>
        <v>#REF!</v>
      </c>
      <c r="G17" s="123" t="s">
        <v>126</v>
      </c>
      <c r="H17" s="129"/>
      <c r="I17" s="129"/>
      <c r="J17" s="130"/>
      <c r="K17" s="1136"/>
      <c r="L17" s="448" t="s">
        <v>104</v>
      </c>
      <c r="M17" s="142"/>
      <c r="N17" s="123"/>
      <c r="O17" s="138"/>
      <c r="P17" s="240">
        <f>'８-5　はるみ算出基礎'!G7</f>
        <v>24000</v>
      </c>
      <c r="Q17" s="1128"/>
      <c r="R17" s="1129"/>
      <c r="S17" s="1130"/>
    </row>
    <row r="18" spans="1:19" s="70" customFormat="1" ht="18" customHeight="1" x14ac:dyDescent="0.15">
      <c r="A18" s="69"/>
      <c r="B18" s="1112"/>
      <c r="C18" s="1115"/>
      <c r="D18" s="399" t="s">
        <v>51</v>
      </c>
      <c r="E18" s="144"/>
      <c r="F18" s="399"/>
      <c r="G18" s="123" t="s">
        <v>124</v>
      </c>
      <c r="H18" s="129"/>
      <c r="I18" s="403" t="s">
        <v>127</v>
      </c>
      <c r="J18" s="130"/>
      <c r="K18" s="1136"/>
      <c r="L18" s="448" t="s">
        <v>102</v>
      </c>
      <c r="M18" s="142"/>
      <c r="N18" s="123" t="s">
        <v>642</v>
      </c>
      <c r="O18" s="138"/>
      <c r="P18" s="240">
        <f>'８-5　はるみ算出基礎'!G11</f>
        <v>4680</v>
      </c>
      <c r="Q18" s="1128"/>
      <c r="R18" s="1129"/>
      <c r="S18" s="1130"/>
    </row>
    <row r="19" spans="1:19" s="70" customFormat="1" ht="18" customHeight="1" x14ac:dyDescent="0.15">
      <c r="A19" s="69"/>
      <c r="B19" s="1112"/>
      <c r="C19" s="1115"/>
      <c r="D19" s="399" t="s">
        <v>101</v>
      </c>
      <c r="E19" s="144"/>
      <c r="F19" s="399" t="e">
        <f>SUM(F6:F18)*H19</f>
        <v>#REF!</v>
      </c>
      <c r="G19" s="151" t="s">
        <v>136</v>
      </c>
      <c r="H19" s="404">
        <v>0.01</v>
      </c>
      <c r="I19" s="436"/>
      <c r="J19" s="405"/>
      <c r="K19" s="1136"/>
      <c r="L19" s="123" t="s">
        <v>103</v>
      </c>
      <c r="M19" s="134"/>
      <c r="N19" s="123" t="s">
        <v>642</v>
      </c>
      <c r="O19" s="138"/>
      <c r="P19" s="240">
        <f>'８-5　はるみ算出基礎'!G16</f>
        <v>60534</v>
      </c>
      <c r="Q19" s="1128"/>
      <c r="R19" s="1129"/>
      <c r="S19" s="1130"/>
    </row>
    <row r="20" spans="1:19" s="70" customFormat="1" ht="18" customHeight="1" x14ac:dyDescent="0.15">
      <c r="A20" s="69"/>
      <c r="B20" s="1112"/>
      <c r="C20" s="1116"/>
      <c r="D20" s="1156" t="s">
        <v>643</v>
      </c>
      <c r="E20" s="1157"/>
      <c r="F20" s="406" t="e">
        <f>SUM(F6:F19)</f>
        <v>#REF!</v>
      </c>
      <c r="G20" s="132"/>
      <c r="H20" s="436"/>
      <c r="I20" s="436"/>
      <c r="J20" s="437"/>
      <c r="K20" s="1136"/>
      <c r="L20" s="123" t="s">
        <v>105</v>
      </c>
      <c r="M20" s="134"/>
      <c r="N20" s="123"/>
      <c r="O20" s="138"/>
      <c r="P20" s="240">
        <f>'８-5　はるみ算出基礎'!G20</f>
        <v>0</v>
      </c>
      <c r="Q20" s="1128"/>
      <c r="R20" s="1129"/>
      <c r="S20" s="1130"/>
    </row>
    <row r="21" spans="1:19" s="70" customFormat="1" ht="18" customHeight="1" x14ac:dyDescent="0.15">
      <c r="A21" s="69"/>
      <c r="B21" s="1112"/>
      <c r="C21" s="1158" t="s">
        <v>125</v>
      </c>
      <c r="D21" s="993" t="s">
        <v>52</v>
      </c>
      <c r="E21" s="16" t="s">
        <v>1</v>
      </c>
      <c r="F21" s="396">
        <f>L5*41</f>
        <v>98400</v>
      </c>
      <c r="G21" s="448" t="s">
        <v>270</v>
      </c>
      <c r="H21" s="134"/>
      <c r="I21" s="76"/>
      <c r="J21" s="150"/>
      <c r="K21" s="1136"/>
      <c r="L21" s="123" t="s">
        <v>106</v>
      </c>
      <c r="M21" s="134"/>
      <c r="N21" s="123"/>
      <c r="O21" s="136"/>
      <c r="P21" s="240">
        <f>'８-5　はるみ算出基礎'!G24</f>
        <v>0</v>
      </c>
      <c r="Q21" s="1128"/>
      <c r="R21" s="1129"/>
      <c r="S21" s="1130"/>
    </row>
    <row r="22" spans="1:19" s="70" customFormat="1" ht="18" customHeight="1" thickBot="1" x14ac:dyDescent="0.2">
      <c r="A22" s="69"/>
      <c r="B22" s="1112"/>
      <c r="C22" s="1159"/>
      <c r="D22" s="996"/>
      <c r="E22" s="16" t="s">
        <v>2</v>
      </c>
      <c r="F22" s="227"/>
      <c r="G22" s="448" t="s">
        <v>271</v>
      </c>
      <c r="H22" s="407"/>
      <c r="I22" s="407"/>
      <c r="J22" s="408"/>
      <c r="K22" s="1136"/>
      <c r="L22" s="79" t="s">
        <v>26</v>
      </c>
      <c r="M22" s="78"/>
      <c r="N22" s="79"/>
      <c r="O22" s="79"/>
      <c r="P22" s="79">
        <f>SUM(P17:P21)</f>
        <v>89214</v>
      </c>
      <c r="Q22" s="1122"/>
      <c r="R22" s="1123"/>
      <c r="S22" s="1124"/>
    </row>
    <row r="23" spans="1:19" s="70" customFormat="1" ht="18" customHeight="1" thickTop="1" x14ac:dyDescent="0.15">
      <c r="A23" s="69"/>
      <c r="B23" s="1112"/>
      <c r="C23" s="1159"/>
      <c r="D23" s="1161"/>
      <c r="E23" s="16" t="s">
        <v>6</v>
      </c>
      <c r="F23" s="396">
        <f>F4*0.135</f>
        <v>95580</v>
      </c>
      <c r="G23" s="448" t="s">
        <v>272</v>
      </c>
      <c r="H23" s="440"/>
      <c r="I23" s="407"/>
      <c r="J23" s="441"/>
      <c r="K23" s="1136"/>
      <c r="L23" s="123" t="s">
        <v>644</v>
      </c>
      <c r="M23" s="134"/>
      <c r="N23" s="135" t="s">
        <v>23</v>
      </c>
      <c r="O23" s="135" t="s">
        <v>21</v>
      </c>
      <c r="P23" s="135" t="s">
        <v>24</v>
      </c>
      <c r="Q23" s="1125" t="s">
        <v>25</v>
      </c>
      <c r="R23" s="1126"/>
      <c r="S23" s="1127"/>
    </row>
    <row r="24" spans="1:19" s="70" customFormat="1" ht="18" customHeight="1" x14ac:dyDescent="0.15">
      <c r="A24" s="69"/>
      <c r="B24" s="1112"/>
      <c r="C24" s="1159"/>
      <c r="D24" s="16" t="s">
        <v>197</v>
      </c>
      <c r="E24" s="22"/>
      <c r="F24" s="227"/>
      <c r="G24" s="448" t="s">
        <v>124</v>
      </c>
      <c r="H24" s="409"/>
      <c r="I24" s="410"/>
      <c r="J24" s="411"/>
      <c r="K24" s="1136"/>
      <c r="L24" s="136" t="s">
        <v>27</v>
      </c>
      <c r="M24" s="134"/>
      <c r="N24" s="123" t="s">
        <v>645</v>
      </c>
      <c r="O24" s="136"/>
      <c r="P24" s="240">
        <f>'８-5　はるみ算出基礎'!G38</f>
        <v>20120</v>
      </c>
      <c r="Q24" s="1128"/>
      <c r="R24" s="1129"/>
      <c r="S24" s="1130"/>
    </row>
    <row r="25" spans="1:19" s="70" customFormat="1" ht="18" customHeight="1" x14ac:dyDescent="0.15">
      <c r="A25" s="69"/>
      <c r="B25" s="1112"/>
      <c r="C25" s="1159"/>
      <c r="D25" s="16" t="s">
        <v>61</v>
      </c>
      <c r="E25" s="22"/>
      <c r="F25" s="227"/>
      <c r="G25" s="448" t="s">
        <v>124</v>
      </c>
      <c r="H25" s="152"/>
      <c r="I25" s="153"/>
      <c r="J25" s="154"/>
      <c r="K25" s="1136"/>
      <c r="L25" s="136" t="s">
        <v>28</v>
      </c>
      <c r="M25" s="134"/>
      <c r="N25" s="123" t="s">
        <v>646</v>
      </c>
      <c r="O25" s="136"/>
      <c r="P25" s="240">
        <f>'８-5　はるみ算出基礎'!G49</f>
        <v>17696.666666666664</v>
      </c>
      <c r="Q25" s="1128"/>
      <c r="R25" s="1129"/>
      <c r="S25" s="1130"/>
    </row>
    <row r="26" spans="1:19" s="70" customFormat="1" ht="18" customHeight="1" x14ac:dyDescent="0.15">
      <c r="A26" s="69"/>
      <c r="B26" s="1112"/>
      <c r="C26" s="1159"/>
      <c r="D26" s="16" t="s">
        <v>78</v>
      </c>
      <c r="E26" s="17"/>
      <c r="F26" s="412">
        <f>'８-5　はるみ算出基礎'!$V$57</f>
        <v>8690</v>
      </c>
      <c r="G26" s="1131" t="s">
        <v>570</v>
      </c>
      <c r="H26" s="1132"/>
      <c r="I26" s="1132"/>
      <c r="J26" s="1118"/>
      <c r="K26" s="1136"/>
      <c r="L26" s="136" t="s">
        <v>29</v>
      </c>
      <c r="M26" s="134"/>
      <c r="N26" s="123" t="s">
        <v>642</v>
      </c>
      <c r="O26" s="136"/>
      <c r="P26" s="240">
        <f>'８-5　はるみ算出基礎'!G53</f>
        <v>6239.9999999999991</v>
      </c>
      <c r="Q26" s="1128"/>
      <c r="R26" s="1129"/>
      <c r="S26" s="1130"/>
    </row>
    <row r="27" spans="1:19" s="70" customFormat="1" ht="18" customHeight="1" x14ac:dyDescent="0.15">
      <c r="A27" s="69"/>
      <c r="B27" s="1112"/>
      <c r="C27" s="1159"/>
      <c r="D27" s="23" t="s">
        <v>62</v>
      </c>
      <c r="E27" s="24"/>
      <c r="F27" s="227">
        <v>5000</v>
      </c>
      <c r="G27" s="123" t="s">
        <v>1031</v>
      </c>
      <c r="H27" s="152"/>
      <c r="I27" s="153"/>
      <c r="J27" s="411"/>
      <c r="K27" s="1136"/>
      <c r="L27" s="136" t="s">
        <v>86</v>
      </c>
      <c r="M27" s="134"/>
      <c r="N27" s="123" t="s">
        <v>647</v>
      </c>
      <c r="O27" s="136"/>
      <c r="P27" s="240">
        <f>'８-5　はるみ算出基礎'!G57</f>
        <v>2785.666666666667</v>
      </c>
      <c r="Q27" s="1128"/>
      <c r="R27" s="1129"/>
      <c r="S27" s="1130"/>
    </row>
    <row r="28" spans="1:19" s="70" customFormat="1" ht="18" customHeight="1" thickBot="1" x14ac:dyDescent="0.2">
      <c r="A28" s="69"/>
      <c r="B28" s="1112"/>
      <c r="C28" s="1159"/>
      <c r="D28" s="16" t="s">
        <v>53</v>
      </c>
      <c r="E28" s="17"/>
      <c r="F28" s="227">
        <f>'８-5　はるみ算出基礎'!$N$57</f>
        <v>3891.04</v>
      </c>
      <c r="G28" s="1131" t="s">
        <v>570</v>
      </c>
      <c r="H28" s="1132"/>
      <c r="I28" s="1132"/>
      <c r="J28" s="1118"/>
      <c r="K28" s="1136"/>
      <c r="L28" s="79" t="s">
        <v>26</v>
      </c>
      <c r="M28" s="78"/>
      <c r="N28" s="79"/>
      <c r="O28" s="79"/>
      <c r="P28" s="79">
        <f>SUM(P24:P27)</f>
        <v>46842.333333333328</v>
      </c>
      <c r="Q28" s="1122"/>
      <c r="R28" s="1123"/>
      <c r="S28" s="1124"/>
    </row>
    <row r="29" spans="1:19" s="70" customFormat="1" ht="18" customHeight="1" thickTop="1" x14ac:dyDescent="0.15">
      <c r="A29" s="69"/>
      <c r="B29" s="1112"/>
      <c r="C29" s="1159"/>
      <c r="D29" s="16" t="s">
        <v>198</v>
      </c>
      <c r="E29" s="22"/>
      <c r="F29" s="227">
        <f>SUM(F21:F28)*H29</f>
        <v>2115.6104</v>
      </c>
      <c r="G29" s="227" t="s">
        <v>214</v>
      </c>
      <c r="H29" s="404">
        <v>0.01</v>
      </c>
      <c r="I29" s="133"/>
      <c r="J29" s="413"/>
      <c r="K29" s="1136"/>
      <c r="L29" s="123" t="s">
        <v>648</v>
      </c>
      <c r="M29" s="134"/>
      <c r="N29" s="135" t="s">
        <v>23</v>
      </c>
      <c r="O29" s="135" t="s">
        <v>21</v>
      </c>
      <c r="P29" s="135" t="s">
        <v>24</v>
      </c>
      <c r="Q29" s="1125" t="s">
        <v>25</v>
      </c>
      <c r="R29" s="1126"/>
      <c r="S29" s="1127"/>
    </row>
    <row r="30" spans="1:19" s="70" customFormat="1" ht="18" customHeight="1" thickBot="1" x14ac:dyDescent="0.2">
      <c r="A30" s="69"/>
      <c r="B30" s="1113"/>
      <c r="C30" s="1160"/>
      <c r="D30" s="1162" t="s">
        <v>130</v>
      </c>
      <c r="E30" s="1163"/>
      <c r="F30" s="124">
        <f>SUM(F21:F29)</f>
        <v>213676.65040000001</v>
      </c>
      <c r="G30" s="125"/>
      <c r="H30" s="126"/>
      <c r="I30" s="127"/>
      <c r="J30" s="128"/>
      <c r="K30" s="1136"/>
      <c r="L30" s="136" t="s">
        <v>649</v>
      </c>
      <c r="M30" s="137"/>
      <c r="N30" s="123"/>
      <c r="O30" s="138"/>
      <c r="P30" s="240">
        <f>'８-5　はるみ算出基礎'!N8</f>
        <v>0</v>
      </c>
      <c r="Q30" s="1164"/>
      <c r="R30" s="1165"/>
      <c r="S30" s="1166"/>
    </row>
    <row r="31" spans="1:19" s="70" customFormat="1" ht="18" customHeight="1" x14ac:dyDescent="0.15">
      <c r="A31" s="69"/>
      <c r="B31" s="85"/>
      <c r="C31" s="81"/>
      <c r="D31" s="81"/>
      <c r="E31" s="81"/>
      <c r="F31" s="81"/>
      <c r="G31" s="81"/>
      <c r="H31" s="81"/>
      <c r="I31" s="81"/>
      <c r="J31" s="81"/>
      <c r="K31" s="1136"/>
      <c r="L31" s="136" t="s">
        <v>650</v>
      </c>
      <c r="M31" s="137"/>
      <c r="N31" s="123"/>
      <c r="O31" s="138"/>
      <c r="P31" s="240">
        <f>'８-5　はるみ算出基礎'!N15</f>
        <v>3690.7200000000003</v>
      </c>
      <c r="Q31" s="1164"/>
      <c r="R31" s="1165"/>
      <c r="S31" s="1166"/>
    </row>
    <row r="32" spans="1:19" s="70" customFormat="1" ht="18" customHeight="1" x14ac:dyDescent="0.15">
      <c r="A32" s="69"/>
      <c r="B32" s="77"/>
      <c r="C32" s="90"/>
      <c r="D32" s="77"/>
      <c r="E32" s="77"/>
      <c r="F32" s="88"/>
      <c r="G32" s="88"/>
      <c r="H32" s="89"/>
      <c r="I32" s="81"/>
      <c r="J32" s="81"/>
      <c r="K32" s="1136"/>
      <c r="L32" s="136" t="s">
        <v>651</v>
      </c>
      <c r="M32" s="134"/>
      <c r="N32" s="138"/>
      <c r="O32" s="138"/>
      <c r="P32" s="240">
        <f>SUM(P30:P31)*R32</f>
        <v>1107.2160000000001</v>
      </c>
      <c r="Q32" s="439" t="s">
        <v>652</v>
      </c>
      <c r="R32" s="414">
        <v>0.3</v>
      </c>
      <c r="S32" s="415"/>
    </row>
    <row r="33" spans="1:23" ht="18" customHeight="1" x14ac:dyDescent="0.15">
      <c r="K33" s="1136"/>
      <c r="L33" s="136" t="s">
        <v>653</v>
      </c>
      <c r="M33" s="137"/>
      <c r="N33" s="123"/>
      <c r="O33" s="138"/>
      <c r="P33" s="240">
        <f>'８-5　はるみ算出基礎'!N20</f>
        <v>1524.0200000000002</v>
      </c>
      <c r="Q33" s="1128"/>
      <c r="R33" s="1129"/>
      <c r="S33" s="1130"/>
    </row>
    <row r="34" spans="1:23" ht="18" customHeight="1" x14ac:dyDescent="0.15">
      <c r="K34" s="1136"/>
      <c r="L34" s="136" t="s">
        <v>654</v>
      </c>
      <c r="M34" s="137"/>
      <c r="N34" s="123"/>
      <c r="O34" s="138"/>
      <c r="P34" s="240">
        <f>'８-5　はるみ算出基礎'!N23</f>
        <v>0</v>
      </c>
      <c r="Q34" s="1128"/>
      <c r="R34" s="1129"/>
      <c r="S34" s="1130"/>
    </row>
    <row r="35" spans="1:23" ht="18" customHeight="1" x14ac:dyDescent="0.15">
      <c r="K35" s="1136"/>
      <c r="L35" s="136" t="s">
        <v>196</v>
      </c>
      <c r="M35" s="137"/>
      <c r="N35" s="123"/>
      <c r="O35" s="138"/>
      <c r="P35" s="240">
        <f>'８-5　はるみ算出基礎'!N27</f>
        <v>0</v>
      </c>
      <c r="Q35" s="439"/>
      <c r="R35" s="440"/>
      <c r="S35" s="441"/>
    </row>
    <row r="36" spans="1:23" ht="18" customHeight="1" x14ac:dyDescent="0.15">
      <c r="K36" s="1136"/>
      <c r="L36" s="136" t="s">
        <v>655</v>
      </c>
      <c r="M36" s="134"/>
      <c r="N36" s="123"/>
      <c r="O36" s="138"/>
      <c r="P36" s="240">
        <f>'８-5　はるみ算出基礎'!N31</f>
        <v>0</v>
      </c>
      <c r="Q36" s="1128"/>
      <c r="R36" s="1129"/>
      <c r="S36" s="1130"/>
    </row>
    <row r="37" spans="1:23" ht="18" customHeight="1" thickBot="1" x14ac:dyDescent="0.2">
      <c r="K37" s="1137"/>
      <c r="L37" s="87" t="s">
        <v>26</v>
      </c>
      <c r="M37" s="86"/>
      <c r="N37" s="87"/>
      <c r="O37" s="87"/>
      <c r="P37" s="87">
        <f>SUM(P30:P36)</f>
        <v>6321.956000000001</v>
      </c>
      <c r="Q37" s="1167"/>
      <c r="R37" s="1168"/>
      <c r="S37" s="1169"/>
    </row>
    <row r="38" spans="1:23" s="80" customFormat="1" ht="18" customHeight="1" x14ac:dyDescent="0.15">
      <c r="A38" s="69"/>
      <c r="B38" s="69"/>
      <c r="C38" s="69"/>
      <c r="D38" s="69"/>
      <c r="E38" s="69"/>
      <c r="F38" s="69"/>
      <c r="G38" s="69"/>
      <c r="H38" s="69"/>
      <c r="I38" s="69"/>
      <c r="J38" s="69"/>
    </row>
    <row r="39" spans="1:23" s="80" customFormat="1" ht="18" customHeight="1" x14ac:dyDescent="0.15">
      <c r="A39" s="69"/>
      <c r="B39" s="69"/>
      <c r="C39" s="69"/>
      <c r="D39" s="69"/>
      <c r="E39" s="69"/>
      <c r="F39" s="69"/>
      <c r="G39" s="69"/>
      <c r="H39" s="69"/>
      <c r="I39" s="69"/>
      <c r="J39" s="69"/>
      <c r="T39" s="81"/>
    </row>
    <row r="40" spans="1:23" s="80" customFormat="1" ht="18" customHeight="1" x14ac:dyDescent="0.15">
      <c r="A40" s="69"/>
      <c r="B40" s="69"/>
      <c r="C40" s="69"/>
      <c r="D40" s="69"/>
      <c r="E40" s="69"/>
      <c r="F40" s="69"/>
      <c r="G40" s="69"/>
      <c r="H40" s="69"/>
      <c r="I40" s="69"/>
      <c r="J40" s="69"/>
      <c r="T40" s="70"/>
      <c r="U40" s="70"/>
      <c r="V40" s="70"/>
      <c r="W40" s="70"/>
    </row>
    <row r="41" spans="1:23" s="80" customFormat="1" ht="18" customHeight="1" x14ac:dyDescent="0.15">
      <c r="A41" s="69"/>
      <c r="B41" s="69"/>
      <c r="C41" s="69"/>
      <c r="D41" s="69"/>
      <c r="E41" s="69"/>
      <c r="F41" s="69"/>
      <c r="G41" s="69"/>
      <c r="H41" s="69"/>
      <c r="I41" s="69"/>
      <c r="J41" s="69"/>
      <c r="T41" s="82"/>
      <c r="U41" s="83"/>
      <c r="V41" s="84"/>
      <c r="W41" s="82"/>
    </row>
    <row r="42" spans="1:23" s="80" customFormat="1" ht="18" customHeight="1" x14ac:dyDescent="0.15">
      <c r="A42" s="69"/>
      <c r="B42" s="69"/>
      <c r="C42" s="69"/>
      <c r="D42" s="69"/>
      <c r="E42" s="69"/>
      <c r="F42" s="69"/>
      <c r="G42" s="69"/>
      <c r="H42" s="69"/>
      <c r="I42" s="69"/>
      <c r="J42" s="69"/>
      <c r="T42" s="70"/>
      <c r="U42" s="70"/>
      <c r="V42" s="70"/>
      <c r="W42" s="70"/>
    </row>
    <row r="43" spans="1:23" s="80" customFormat="1" ht="18" customHeight="1" x14ac:dyDescent="0.15">
      <c r="B43" s="69"/>
      <c r="C43" s="69"/>
      <c r="D43" s="69"/>
      <c r="E43" s="69"/>
      <c r="F43" s="69"/>
      <c r="G43" s="69"/>
      <c r="H43" s="69"/>
      <c r="I43" s="69"/>
      <c r="J43" s="69"/>
      <c r="T43" s="71"/>
      <c r="U43" s="81"/>
      <c r="V43" s="70"/>
      <c r="W43" s="82"/>
    </row>
    <row r="44" spans="1:23" s="80" customFormat="1" ht="18" customHeight="1" x14ac:dyDescent="0.15">
      <c r="B44" s="69"/>
      <c r="C44" s="69"/>
      <c r="D44" s="69"/>
      <c r="E44" s="69"/>
      <c r="F44" s="69"/>
      <c r="G44" s="69"/>
      <c r="H44" s="69"/>
      <c r="I44" s="69"/>
      <c r="J44" s="69"/>
      <c r="T44" s="71"/>
      <c r="U44" s="81"/>
      <c r="V44" s="70"/>
      <c r="W44" s="82"/>
    </row>
    <row r="45" spans="1:23" s="80" customFormat="1" ht="18" customHeight="1" x14ac:dyDescent="0.15">
      <c r="B45" s="69"/>
      <c r="C45" s="69"/>
      <c r="D45" s="69"/>
      <c r="E45" s="69"/>
      <c r="F45" s="69"/>
      <c r="G45" s="69"/>
      <c r="H45" s="69"/>
      <c r="I45" s="69"/>
      <c r="J45" s="69"/>
      <c r="T45" s="70"/>
      <c r="U45" s="70"/>
      <c r="V45" s="83"/>
      <c r="W45" s="70"/>
    </row>
    <row r="46" spans="1:23" s="80" customFormat="1" x14ac:dyDescent="0.15">
      <c r="B46" s="69"/>
      <c r="C46" s="69"/>
      <c r="D46" s="69"/>
      <c r="E46" s="69"/>
      <c r="F46" s="69"/>
      <c r="G46" s="69"/>
      <c r="H46" s="69"/>
      <c r="I46" s="69"/>
      <c r="J46" s="69"/>
      <c r="T46" s="71"/>
      <c r="U46" s="70"/>
      <c r="V46" s="70"/>
      <c r="W46" s="82"/>
    </row>
    <row r="47" spans="1:23" s="80" customFormat="1" x14ac:dyDescent="0.15">
      <c r="B47" s="69"/>
      <c r="C47" s="69"/>
      <c r="D47" s="69"/>
      <c r="E47" s="69"/>
      <c r="F47" s="69"/>
      <c r="G47" s="69"/>
      <c r="H47" s="69"/>
      <c r="I47" s="69"/>
      <c r="J47" s="69"/>
      <c r="T47" s="71"/>
      <c r="U47" s="70"/>
      <c r="V47" s="70"/>
      <c r="W47" s="82"/>
    </row>
    <row r="48" spans="1:23" s="80" customFormat="1" x14ac:dyDescent="0.15">
      <c r="B48" s="69"/>
      <c r="C48" s="69"/>
      <c r="D48" s="69"/>
      <c r="E48" s="69"/>
      <c r="F48" s="69"/>
      <c r="G48" s="69"/>
      <c r="H48" s="69"/>
      <c r="I48" s="69"/>
      <c r="J48" s="69"/>
      <c r="T48" s="71"/>
      <c r="U48" s="70"/>
      <c r="V48" s="70"/>
      <c r="W48" s="82"/>
    </row>
    <row r="49" spans="2:23" s="80" customFormat="1" x14ac:dyDescent="0.15">
      <c r="B49" s="69"/>
      <c r="C49" s="69"/>
      <c r="D49" s="69"/>
      <c r="E49" s="69"/>
      <c r="F49" s="69"/>
      <c r="G49" s="69"/>
      <c r="H49" s="69"/>
      <c r="I49" s="69"/>
      <c r="J49" s="69"/>
      <c r="T49" s="71"/>
      <c r="U49" s="70"/>
      <c r="V49" s="70"/>
      <c r="W49" s="82"/>
    </row>
    <row r="50" spans="2:23" s="80" customFormat="1" x14ac:dyDescent="0.15">
      <c r="B50" s="69"/>
      <c r="C50" s="69"/>
      <c r="D50" s="69"/>
      <c r="E50" s="69"/>
      <c r="F50" s="69"/>
      <c r="G50" s="69"/>
      <c r="H50" s="69"/>
      <c r="I50" s="69"/>
      <c r="J50" s="69"/>
      <c r="T50" s="71"/>
      <c r="U50" s="71"/>
      <c r="V50" s="71"/>
      <c r="W50" s="70"/>
    </row>
    <row r="51" spans="2:23" s="80" customFormat="1" ht="13.5" customHeight="1" x14ac:dyDescent="0.15">
      <c r="B51" s="69"/>
      <c r="C51" s="69"/>
      <c r="D51" s="69"/>
      <c r="E51" s="69"/>
      <c r="F51" s="69"/>
      <c r="G51" s="69"/>
      <c r="H51" s="69"/>
      <c r="I51" s="69"/>
      <c r="J51" s="69"/>
      <c r="T51" s="70"/>
      <c r="U51" s="70"/>
      <c r="V51" s="70"/>
      <c r="W51" s="83"/>
    </row>
    <row r="52" spans="2:23" s="80" customFormat="1" x14ac:dyDescent="0.15">
      <c r="B52" s="69"/>
      <c r="C52" s="69"/>
      <c r="D52" s="69"/>
      <c r="E52" s="69"/>
      <c r="F52" s="69"/>
      <c r="G52" s="69"/>
      <c r="H52" s="69"/>
      <c r="I52" s="69"/>
      <c r="J52" s="69"/>
      <c r="T52" s="82"/>
      <c r="U52" s="70"/>
      <c r="V52" s="83"/>
      <c r="W52" s="82"/>
    </row>
    <row r="53" spans="2:23" s="80" customFormat="1" x14ac:dyDescent="0.15">
      <c r="B53" s="69"/>
      <c r="C53" s="69"/>
      <c r="D53" s="69"/>
      <c r="E53" s="69"/>
      <c r="F53" s="69"/>
      <c r="G53" s="69"/>
      <c r="H53" s="69"/>
      <c r="I53" s="69"/>
      <c r="J53" s="69"/>
      <c r="T53" s="70"/>
      <c r="U53" s="70"/>
      <c r="V53" s="70"/>
      <c r="W53" s="70"/>
    </row>
    <row r="54" spans="2:23" s="80" customFormat="1" ht="13.5" customHeight="1" x14ac:dyDescent="0.15">
      <c r="B54" s="69"/>
      <c r="C54" s="69"/>
      <c r="D54" s="69"/>
      <c r="E54" s="69"/>
      <c r="F54" s="69"/>
      <c r="G54" s="69"/>
      <c r="H54" s="69"/>
      <c r="I54" s="69"/>
      <c r="J54" s="69"/>
      <c r="T54" s="71"/>
      <c r="U54" s="70"/>
      <c r="V54" s="71"/>
      <c r="W54" s="82"/>
    </row>
    <row r="55" spans="2:23" s="80" customFormat="1" x14ac:dyDescent="0.15">
      <c r="B55" s="69"/>
      <c r="C55" s="69"/>
      <c r="D55" s="69"/>
      <c r="E55" s="69"/>
      <c r="F55" s="69"/>
      <c r="G55" s="69"/>
      <c r="H55" s="69"/>
      <c r="I55" s="69"/>
      <c r="J55" s="69"/>
      <c r="T55" s="91"/>
      <c r="U55" s="70"/>
      <c r="V55" s="70"/>
      <c r="W55" s="82"/>
    </row>
    <row r="56" spans="2:23" s="80" customFormat="1" x14ac:dyDescent="0.15">
      <c r="B56" s="69"/>
      <c r="C56" s="69"/>
      <c r="D56" s="69"/>
      <c r="E56" s="69"/>
      <c r="F56" s="69"/>
      <c r="G56" s="69"/>
      <c r="H56" s="69"/>
      <c r="I56" s="69"/>
      <c r="J56" s="69"/>
      <c r="K56" s="69"/>
      <c r="L56" s="69"/>
      <c r="M56" s="69"/>
      <c r="N56" s="69"/>
      <c r="O56" s="69"/>
      <c r="P56" s="69"/>
      <c r="Q56" s="69"/>
      <c r="R56" s="69"/>
      <c r="S56" s="69"/>
      <c r="T56" s="70"/>
      <c r="U56" s="71"/>
      <c r="V56" s="70"/>
      <c r="W56" s="70"/>
    </row>
    <row r="57" spans="2:23" s="80" customFormat="1" x14ac:dyDescent="0.15">
      <c r="B57" s="69"/>
      <c r="C57" s="69"/>
      <c r="D57" s="69"/>
      <c r="E57" s="69"/>
      <c r="F57" s="69"/>
      <c r="G57" s="69"/>
      <c r="H57" s="69"/>
      <c r="I57" s="69"/>
      <c r="J57" s="69"/>
      <c r="K57" s="69"/>
      <c r="L57" s="69"/>
      <c r="M57" s="69"/>
      <c r="N57" s="69"/>
      <c r="O57" s="69"/>
      <c r="P57" s="69"/>
      <c r="Q57" s="69"/>
      <c r="R57" s="69"/>
      <c r="S57" s="69"/>
      <c r="T57" s="81"/>
      <c r="U57" s="81"/>
      <c r="V57" s="81"/>
      <c r="W57" s="81"/>
    </row>
    <row r="58" spans="2:23" s="80" customFormat="1" x14ac:dyDescent="0.15">
      <c r="B58" s="69"/>
      <c r="C58" s="69"/>
      <c r="D58" s="69"/>
      <c r="E58" s="69"/>
      <c r="F58" s="69"/>
      <c r="G58" s="69"/>
      <c r="H58" s="69"/>
      <c r="I58" s="69"/>
      <c r="J58" s="69"/>
      <c r="K58" s="69"/>
      <c r="L58" s="69"/>
      <c r="M58" s="69"/>
      <c r="N58" s="69"/>
      <c r="O58" s="69"/>
      <c r="P58" s="69"/>
      <c r="Q58" s="69"/>
      <c r="R58" s="69"/>
      <c r="S58" s="69"/>
      <c r="T58" s="81"/>
    </row>
    <row r="59" spans="2:23" s="80" customFormat="1" x14ac:dyDescent="0.15">
      <c r="B59" s="69"/>
      <c r="C59" s="69"/>
      <c r="D59" s="69"/>
      <c r="E59" s="69"/>
      <c r="F59" s="69"/>
      <c r="G59" s="69"/>
      <c r="H59" s="69"/>
      <c r="I59" s="69"/>
      <c r="J59" s="69"/>
      <c r="K59" s="69"/>
      <c r="L59" s="69"/>
      <c r="M59" s="69"/>
      <c r="N59" s="69"/>
      <c r="O59" s="69"/>
      <c r="P59" s="69"/>
      <c r="Q59" s="69"/>
      <c r="R59" s="69"/>
      <c r="S59" s="69"/>
      <c r="T59" s="81"/>
    </row>
    <row r="60" spans="2:23" s="80" customFormat="1" x14ac:dyDescent="0.15">
      <c r="B60" s="69"/>
      <c r="C60" s="69"/>
      <c r="D60" s="69"/>
      <c r="E60" s="69"/>
      <c r="F60" s="69"/>
      <c r="G60" s="69"/>
      <c r="H60" s="69"/>
      <c r="I60" s="69"/>
      <c r="J60" s="69"/>
      <c r="K60" s="69"/>
      <c r="L60" s="69"/>
      <c r="M60" s="69"/>
      <c r="N60" s="69"/>
      <c r="O60" s="69"/>
      <c r="P60" s="69"/>
      <c r="Q60" s="69"/>
      <c r="R60" s="69"/>
      <c r="S60" s="69"/>
      <c r="T60" s="81"/>
    </row>
    <row r="61" spans="2:23" s="80" customFormat="1" x14ac:dyDescent="0.15">
      <c r="B61" s="69"/>
      <c r="C61" s="69"/>
      <c r="D61" s="69"/>
      <c r="E61" s="69"/>
      <c r="F61" s="69"/>
      <c r="G61" s="69"/>
      <c r="H61" s="69"/>
      <c r="I61" s="69"/>
      <c r="J61" s="69"/>
      <c r="K61" s="69"/>
      <c r="L61" s="69"/>
      <c r="M61" s="69"/>
      <c r="N61" s="69"/>
      <c r="O61" s="69"/>
      <c r="P61" s="69"/>
      <c r="Q61" s="69"/>
      <c r="R61" s="69"/>
      <c r="S61" s="69"/>
    </row>
    <row r="62" spans="2:23" s="80" customFormat="1" x14ac:dyDescent="0.15">
      <c r="B62" s="69"/>
      <c r="C62" s="69"/>
      <c r="D62" s="69"/>
      <c r="E62" s="69"/>
      <c r="F62" s="69"/>
      <c r="G62" s="69"/>
      <c r="H62" s="69"/>
      <c r="I62" s="69"/>
      <c r="J62" s="69"/>
      <c r="K62" s="69"/>
      <c r="L62" s="69"/>
      <c r="M62" s="69"/>
      <c r="N62" s="69"/>
      <c r="O62" s="69"/>
      <c r="P62" s="69"/>
      <c r="Q62" s="69"/>
      <c r="R62" s="69"/>
      <c r="S62" s="69"/>
    </row>
    <row r="63" spans="2:23" s="80" customFormat="1" ht="13.5" customHeight="1" x14ac:dyDescent="0.15">
      <c r="B63" s="69"/>
      <c r="C63" s="69"/>
      <c r="D63" s="69"/>
      <c r="E63" s="69"/>
      <c r="F63" s="69"/>
      <c r="G63" s="69"/>
      <c r="H63" s="69"/>
      <c r="I63" s="69"/>
      <c r="J63" s="69"/>
      <c r="K63" s="69"/>
      <c r="L63" s="69"/>
      <c r="M63" s="69"/>
      <c r="N63" s="69"/>
      <c r="O63" s="69"/>
      <c r="P63" s="69"/>
      <c r="Q63" s="69"/>
      <c r="R63" s="69"/>
      <c r="S63" s="69"/>
    </row>
    <row r="64" spans="2:23" s="80" customFormat="1" ht="13.5" customHeight="1" x14ac:dyDescent="0.15">
      <c r="B64" s="69"/>
      <c r="C64" s="69"/>
      <c r="D64" s="69"/>
      <c r="E64" s="69"/>
      <c r="F64" s="69"/>
      <c r="G64" s="69"/>
      <c r="H64" s="69"/>
      <c r="I64" s="69"/>
      <c r="J64" s="69"/>
      <c r="K64" s="69"/>
      <c r="L64" s="69"/>
      <c r="M64" s="69"/>
      <c r="N64" s="69"/>
      <c r="O64" s="69"/>
      <c r="P64" s="69"/>
      <c r="Q64" s="69"/>
      <c r="R64" s="69"/>
      <c r="S64" s="69"/>
    </row>
    <row r="65" spans="2:19" s="80" customFormat="1" x14ac:dyDescent="0.15">
      <c r="B65" s="69"/>
      <c r="C65" s="69"/>
      <c r="D65" s="69"/>
      <c r="E65" s="69"/>
      <c r="F65" s="69"/>
      <c r="G65" s="69"/>
      <c r="H65" s="69"/>
      <c r="I65" s="69"/>
      <c r="J65" s="69"/>
      <c r="K65" s="69"/>
      <c r="L65" s="69"/>
      <c r="M65" s="69"/>
      <c r="N65" s="69"/>
      <c r="O65" s="69"/>
      <c r="P65" s="69"/>
      <c r="Q65" s="69"/>
      <c r="R65" s="69"/>
      <c r="S65" s="69"/>
    </row>
    <row r="66" spans="2:19" s="80" customFormat="1" x14ac:dyDescent="0.15">
      <c r="B66" s="69"/>
      <c r="C66" s="69"/>
      <c r="D66" s="69"/>
      <c r="E66" s="69"/>
      <c r="F66" s="69"/>
      <c r="G66" s="69"/>
      <c r="H66" s="69"/>
      <c r="I66" s="69"/>
      <c r="J66" s="69"/>
      <c r="K66" s="69"/>
      <c r="L66" s="69"/>
      <c r="M66" s="69"/>
      <c r="N66" s="69"/>
      <c r="O66" s="69"/>
      <c r="P66" s="69"/>
      <c r="Q66" s="69"/>
      <c r="R66" s="69"/>
      <c r="S66" s="69"/>
    </row>
    <row r="67" spans="2:19" s="80" customFormat="1" x14ac:dyDescent="0.15">
      <c r="B67" s="69"/>
      <c r="C67" s="69"/>
      <c r="D67" s="69"/>
      <c r="E67" s="69"/>
      <c r="F67" s="69"/>
      <c r="G67" s="69"/>
      <c r="H67" s="69"/>
      <c r="I67" s="69"/>
      <c r="J67" s="69"/>
      <c r="K67" s="69"/>
      <c r="L67" s="69"/>
      <c r="M67" s="69"/>
      <c r="N67" s="69"/>
      <c r="O67" s="69"/>
      <c r="P67" s="69"/>
      <c r="Q67" s="69"/>
      <c r="R67" s="69"/>
      <c r="S67" s="69"/>
    </row>
    <row r="68" spans="2:19" s="80" customFormat="1" ht="13.5" customHeight="1" x14ac:dyDescent="0.15">
      <c r="B68" s="69"/>
      <c r="C68" s="69"/>
      <c r="D68" s="69"/>
      <c r="E68" s="69"/>
      <c r="F68" s="69"/>
      <c r="G68" s="69"/>
      <c r="H68" s="69"/>
      <c r="I68" s="69"/>
      <c r="J68" s="69"/>
      <c r="K68" s="69"/>
      <c r="L68" s="69"/>
      <c r="M68" s="69"/>
      <c r="N68" s="69"/>
      <c r="O68" s="69"/>
      <c r="P68" s="69"/>
      <c r="Q68" s="69"/>
      <c r="R68" s="69"/>
      <c r="S68" s="69"/>
    </row>
    <row r="69" spans="2:19" s="80" customFormat="1" x14ac:dyDescent="0.15">
      <c r="B69" s="69"/>
      <c r="C69" s="69"/>
      <c r="D69" s="69"/>
      <c r="E69" s="69"/>
      <c r="F69" s="69"/>
      <c r="G69" s="69"/>
      <c r="H69" s="69"/>
      <c r="I69" s="69"/>
      <c r="J69" s="69"/>
      <c r="K69" s="69"/>
      <c r="L69" s="69"/>
      <c r="M69" s="69"/>
      <c r="N69" s="69"/>
      <c r="O69" s="69"/>
      <c r="P69" s="69"/>
      <c r="Q69" s="69"/>
      <c r="R69" s="69"/>
      <c r="S69" s="69"/>
    </row>
    <row r="70" spans="2:19" s="80" customFormat="1" x14ac:dyDescent="0.15">
      <c r="B70" s="69"/>
      <c r="C70" s="69"/>
      <c r="D70" s="69"/>
      <c r="E70" s="69"/>
      <c r="F70" s="69"/>
      <c r="G70" s="69"/>
      <c r="H70" s="69"/>
      <c r="I70" s="69"/>
      <c r="J70" s="69"/>
      <c r="K70" s="69"/>
      <c r="L70" s="69"/>
      <c r="M70" s="69"/>
      <c r="N70" s="69"/>
      <c r="O70" s="69"/>
      <c r="P70" s="69"/>
      <c r="Q70" s="69"/>
      <c r="R70" s="69"/>
      <c r="S70" s="69"/>
    </row>
    <row r="71" spans="2:19" s="80" customFormat="1" x14ac:dyDescent="0.15">
      <c r="B71" s="69"/>
      <c r="C71" s="69"/>
      <c r="D71" s="69"/>
      <c r="E71" s="69"/>
      <c r="F71" s="69"/>
      <c r="G71" s="69"/>
      <c r="H71" s="69"/>
      <c r="I71" s="69"/>
      <c r="J71" s="69"/>
      <c r="K71" s="69"/>
      <c r="L71" s="69"/>
      <c r="M71" s="69"/>
      <c r="N71" s="69"/>
      <c r="O71" s="69"/>
      <c r="P71" s="69"/>
      <c r="Q71" s="69"/>
      <c r="R71" s="69"/>
      <c r="S71" s="69"/>
    </row>
    <row r="72" spans="2:19" s="80" customFormat="1" x14ac:dyDescent="0.15">
      <c r="B72" s="69"/>
      <c r="C72" s="69"/>
      <c r="D72" s="69"/>
      <c r="E72" s="69"/>
      <c r="F72" s="69"/>
      <c r="G72" s="69"/>
      <c r="H72" s="69"/>
      <c r="I72" s="69"/>
      <c r="J72" s="69"/>
      <c r="K72" s="69"/>
      <c r="L72" s="69"/>
      <c r="M72" s="69"/>
      <c r="N72" s="69"/>
      <c r="O72" s="69"/>
      <c r="P72" s="69"/>
      <c r="Q72" s="69"/>
      <c r="R72" s="69"/>
      <c r="S72" s="69"/>
    </row>
    <row r="73" spans="2:19" s="80" customFormat="1" x14ac:dyDescent="0.15">
      <c r="B73" s="69"/>
      <c r="C73" s="69"/>
      <c r="D73" s="69"/>
      <c r="E73" s="69"/>
      <c r="F73" s="69"/>
      <c r="G73" s="69"/>
      <c r="H73" s="69"/>
      <c r="I73" s="69"/>
      <c r="J73" s="69"/>
      <c r="K73" s="69"/>
      <c r="L73" s="69"/>
      <c r="M73" s="69"/>
      <c r="N73" s="69"/>
      <c r="O73" s="69"/>
      <c r="P73" s="69"/>
      <c r="Q73" s="69"/>
      <c r="R73" s="69"/>
      <c r="S73" s="69"/>
    </row>
    <row r="74" spans="2:19" s="80" customFormat="1" ht="13.5" customHeight="1" x14ac:dyDescent="0.15">
      <c r="B74" s="69"/>
      <c r="C74" s="69"/>
      <c r="D74" s="69"/>
      <c r="E74" s="69"/>
      <c r="F74" s="69"/>
      <c r="G74" s="69"/>
      <c r="H74" s="69"/>
      <c r="I74" s="69"/>
      <c r="J74" s="69"/>
      <c r="K74" s="69"/>
      <c r="L74" s="69"/>
      <c r="M74" s="69"/>
      <c r="N74" s="69"/>
      <c r="O74" s="69"/>
      <c r="P74" s="69"/>
      <c r="Q74" s="69"/>
      <c r="R74" s="69"/>
      <c r="S74" s="69"/>
    </row>
    <row r="75" spans="2:19" s="80" customFormat="1" x14ac:dyDescent="0.15">
      <c r="B75" s="69"/>
      <c r="C75" s="69"/>
      <c r="D75" s="69"/>
      <c r="E75" s="69"/>
      <c r="F75" s="69"/>
      <c r="G75" s="69"/>
      <c r="H75" s="69"/>
      <c r="I75" s="69"/>
      <c r="J75" s="69"/>
      <c r="K75" s="69"/>
      <c r="L75" s="69"/>
      <c r="M75" s="69"/>
      <c r="N75" s="69"/>
      <c r="O75" s="69"/>
      <c r="P75" s="69"/>
      <c r="Q75" s="69"/>
      <c r="R75" s="69"/>
      <c r="S75" s="69"/>
    </row>
    <row r="76" spans="2:19" s="80" customFormat="1" x14ac:dyDescent="0.15">
      <c r="B76" s="69"/>
      <c r="C76" s="69"/>
      <c r="D76" s="69"/>
      <c r="E76" s="69"/>
      <c r="F76" s="69"/>
      <c r="G76" s="69"/>
      <c r="H76" s="69"/>
      <c r="I76" s="69"/>
      <c r="J76" s="69"/>
      <c r="K76" s="69"/>
      <c r="L76" s="69"/>
      <c r="M76" s="69"/>
      <c r="N76" s="69"/>
      <c r="O76" s="69"/>
      <c r="P76" s="69"/>
      <c r="Q76" s="69"/>
      <c r="R76" s="69"/>
      <c r="S76" s="69"/>
    </row>
    <row r="77" spans="2:19" s="80" customFormat="1" x14ac:dyDescent="0.15">
      <c r="B77" s="69"/>
      <c r="C77" s="69"/>
      <c r="D77" s="69"/>
      <c r="E77" s="69"/>
      <c r="F77" s="69"/>
      <c r="G77" s="69"/>
      <c r="H77" s="69"/>
      <c r="I77" s="69"/>
      <c r="J77" s="69"/>
      <c r="K77" s="69"/>
      <c r="L77" s="69"/>
      <c r="M77" s="69"/>
      <c r="N77" s="69"/>
      <c r="O77" s="69"/>
      <c r="P77" s="69"/>
      <c r="Q77" s="69"/>
      <c r="R77" s="69"/>
      <c r="S77" s="69"/>
    </row>
    <row r="78" spans="2:19" s="80" customFormat="1" x14ac:dyDescent="0.15">
      <c r="B78" s="69"/>
      <c r="C78" s="69"/>
      <c r="D78" s="69"/>
      <c r="E78" s="69"/>
      <c r="F78" s="69"/>
      <c r="G78" s="69"/>
      <c r="H78" s="69"/>
      <c r="I78" s="69"/>
      <c r="J78" s="69"/>
      <c r="K78" s="69"/>
      <c r="L78" s="69"/>
      <c r="M78" s="69"/>
      <c r="N78" s="69"/>
      <c r="O78" s="69"/>
      <c r="P78" s="69"/>
      <c r="Q78" s="69"/>
      <c r="R78" s="69"/>
      <c r="S78" s="69"/>
    </row>
    <row r="79" spans="2:19" s="80" customFormat="1" x14ac:dyDescent="0.15">
      <c r="B79" s="69"/>
      <c r="C79" s="69"/>
      <c r="D79" s="69"/>
      <c r="E79" s="69"/>
      <c r="F79" s="69"/>
      <c r="G79" s="69"/>
      <c r="H79" s="69"/>
      <c r="I79" s="69"/>
      <c r="J79" s="69"/>
      <c r="K79" s="69"/>
      <c r="L79" s="69"/>
      <c r="M79" s="69"/>
      <c r="N79" s="69"/>
      <c r="O79" s="69"/>
      <c r="P79" s="69"/>
      <c r="Q79" s="69"/>
      <c r="R79" s="69"/>
      <c r="S79" s="69"/>
    </row>
    <row r="80" spans="2:19" s="80" customFormat="1" x14ac:dyDescent="0.15">
      <c r="B80" s="69"/>
      <c r="C80" s="69"/>
      <c r="D80" s="69"/>
      <c r="E80" s="69"/>
      <c r="F80" s="69"/>
      <c r="G80" s="69"/>
      <c r="H80" s="69"/>
      <c r="I80" s="69"/>
      <c r="J80" s="69"/>
      <c r="K80" s="69"/>
      <c r="L80" s="69"/>
      <c r="M80" s="69"/>
      <c r="N80" s="69"/>
      <c r="O80" s="69"/>
      <c r="P80" s="69"/>
      <c r="Q80" s="69"/>
      <c r="R80" s="69"/>
      <c r="S80" s="69"/>
    </row>
    <row r="81" spans="1:19" s="80" customFormat="1" x14ac:dyDescent="0.15">
      <c r="B81" s="69"/>
      <c r="C81" s="69"/>
      <c r="D81" s="69"/>
      <c r="E81" s="69"/>
      <c r="F81" s="69"/>
      <c r="G81" s="69"/>
      <c r="H81" s="69"/>
      <c r="I81" s="69"/>
      <c r="J81" s="69"/>
      <c r="K81" s="69"/>
      <c r="L81" s="69"/>
      <c r="M81" s="69"/>
      <c r="N81" s="69"/>
      <c r="O81" s="69"/>
      <c r="P81" s="69"/>
      <c r="Q81" s="69"/>
      <c r="R81" s="69"/>
      <c r="S81" s="69"/>
    </row>
    <row r="82" spans="1:19" s="80" customFormat="1" x14ac:dyDescent="0.15">
      <c r="B82" s="69"/>
      <c r="C82" s="69"/>
      <c r="D82" s="69"/>
      <c r="E82" s="69"/>
      <c r="F82" s="69"/>
      <c r="G82" s="69"/>
      <c r="H82" s="69"/>
      <c r="I82" s="69"/>
      <c r="J82" s="69"/>
      <c r="K82" s="69"/>
      <c r="L82" s="69"/>
      <c r="M82" s="69"/>
      <c r="N82" s="69"/>
      <c r="O82" s="69"/>
      <c r="P82" s="69"/>
      <c r="Q82" s="69"/>
      <c r="R82" s="69"/>
      <c r="S82" s="69"/>
    </row>
    <row r="83" spans="1:19" s="80" customFormat="1" x14ac:dyDescent="0.15">
      <c r="B83" s="69"/>
      <c r="C83" s="69"/>
      <c r="D83" s="69"/>
      <c r="E83" s="69"/>
      <c r="F83" s="69"/>
      <c r="G83" s="69"/>
      <c r="H83" s="69"/>
      <c r="I83" s="69"/>
      <c r="J83" s="69"/>
      <c r="K83" s="69"/>
      <c r="L83" s="69"/>
      <c r="M83" s="69"/>
      <c r="N83" s="69"/>
      <c r="O83" s="69"/>
      <c r="P83" s="69"/>
      <c r="Q83" s="69"/>
      <c r="R83" s="69"/>
      <c r="S83" s="69"/>
    </row>
    <row r="84" spans="1:19" s="80" customFormat="1" x14ac:dyDescent="0.15">
      <c r="B84" s="69"/>
      <c r="C84" s="69"/>
      <c r="D84" s="69"/>
      <c r="E84" s="69"/>
      <c r="F84" s="69"/>
      <c r="G84" s="69"/>
      <c r="H84" s="69"/>
      <c r="I84" s="69"/>
      <c r="J84" s="69"/>
      <c r="K84" s="69"/>
      <c r="L84" s="69"/>
      <c r="M84" s="69"/>
      <c r="N84" s="69"/>
      <c r="O84" s="69"/>
      <c r="P84" s="69"/>
      <c r="Q84" s="69"/>
      <c r="R84" s="69"/>
      <c r="S84" s="69"/>
    </row>
    <row r="85" spans="1:19" s="80" customFormat="1" x14ac:dyDescent="0.15">
      <c r="B85" s="69"/>
      <c r="C85" s="69"/>
      <c r="D85" s="69"/>
      <c r="E85" s="69"/>
      <c r="F85" s="69"/>
      <c r="G85" s="69"/>
      <c r="H85" s="69"/>
      <c r="I85" s="69"/>
      <c r="J85" s="69"/>
      <c r="K85" s="69"/>
      <c r="L85" s="69"/>
      <c r="M85" s="69"/>
      <c r="N85" s="69"/>
      <c r="O85" s="69"/>
      <c r="P85" s="69"/>
      <c r="Q85" s="69"/>
      <c r="R85" s="69"/>
      <c r="S85" s="69"/>
    </row>
    <row r="86" spans="1:19" s="80" customFormat="1" ht="13.5" customHeight="1" x14ac:dyDescent="0.15">
      <c r="B86" s="69"/>
      <c r="C86" s="69"/>
      <c r="D86" s="69"/>
      <c r="E86" s="69"/>
      <c r="F86" s="69"/>
      <c r="G86" s="69"/>
      <c r="H86" s="69"/>
      <c r="I86" s="69"/>
      <c r="J86" s="69"/>
      <c r="K86" s="69"/>
      <c r="L86" s="69"/>
      <c r="M86" s="69"/>
      <c r="N86" s="69"/>
      <c r="O86" s="69"/>
      <c r="P86" s="69"/>
      <c r="Q86" s="69"/>
      <c r="R86" s="69"/>
      <c r="S86" s="69"/>
    </row>
    <row r="87" spans="1:19" s="80" customFormat="1" x14ac:dyDescent="0.15">
      <c r="B87" s="69"/>
      <c r="C87" s="69"/>
      <c r="D87" s="69"/>
      <c r="E87" s="69"/>
      <c r="F87" s="69"/>
      <c r="G87" s="69"/>
      <c r="H87" s="69"/>
      <c r="I87" s="69"/>
      <c r="J87" s="69"/>
      <c r="K87" s="69"/>
      <c r="L87" s="69"/>
      <c r="M87" s="69"/>
      <c r="N87" s="69"/>
      <c r="O87" s="69"/>
      <c r="P87" s="69"/>
      <c r="Q87" s="69"/>
      <c r="R87" s="69"/>
      <c r="S87" s="69"/>
    </row>
    <row r="88" spans="1:19" s="80" customFormat="1" x14ac:dyDescent="0.15">
      <c r="B88" s="69"/>
      <c r="C88" s="69"/>
      <c r="D88" s="69"/>
      <c r="E88" s="69"/>
      <c r="F88" s="69"/>
      <c r="G88" s="69"/>
      <c r="H88" s="69"/>
      <c r="I88" s="69"/>
      <c r="J88" s="69"/>
      <c r="K88" s="69"/>
      <c r="L88" s="69"/>
      <c r="M88" s="69"/>
      <c r="N88" s="69"/>
      <c r="O88" s="69"/>
      <c r="P88" s="69"/>
      <c r="Q88" s="69"/>
      <c r="R88" s="69"/>
      <c r="S88" s="69"/>
    </row>
    <row r="89" spans="1:19" s="80" customFormat="1" ht="13.5" customHeight="1" x14ac:dyDescent="0.15">
      <c r="B89" s="69"/>
      <c r="C89" s="69"/>
      <c r="D89" s="69"/>
      <c r="E89" s="69"/>
      <c r="F89" s="69"/>
      <c r="G89" s="69"/>
      <c r="H89" s="69"/>
      <c r="I89" s="69"/>
      <c r="J89" s="69"/>
      <c r="K89" s="69"/>
      <c r="L89" s="69"/>
      <c r="M89" s="69"/>
      <c r="N89" s="69"/>
      <c r="O89" s="69"/>
      <c r="P89" s="69"/>
      <c r="Q89" s="69"/>
      <c r="R89" s="69"/>
      <c r="S89" s="69"/>
    </row>
    <row r="90" spans="1:19" s="80" customFormat="1" x14ac:dyDescent="0.15">
      <c r="B90" s="69"/>
      <c r="C90" s="69"/>
      <c r="D90" s="69"/>
      <c r="E90" s="69"/>
      <c r="F90" s="69"/>
      <c r="G90" s="69"/>
      <c r="H90" s="69"/>
      <c r="I90" s="69"/>
      <c r="J90" s="69"/>
      <c r="K90" s="69"/>
      <c r="L90" s="69"/>
      <c r="M90" s="69"/>
      <c r="N90" s="69"/>
      <c r="O90" s="69"/>
      <c r="P90" s="69"/>
      <c r="Q90" s="69"/>
      <c r="R90" s="69"/>
      <c r="S90" s="69"/>
    </row>
    <row r="91" spans="1:19" s="80" customFormat="1" x14ac:dyDescent="0.15">
      <c r="B91" s="69"/>
      <c r="C91" s="69"/>
      <c r="D91" s="69"/>
      <c r="E91" s="69"/>
      <c r="F91" s="69"/>
      <c r="G91" s="69"/>
      <c r="H91" s="69"/>
      <c r="I91" s="69"/>
      <c r="J91" s="69"/>
      <c r="K91" s="69"/>
      <c r="L91" s="69"/>
      <c r="M91" s="69"/>
      <c r="N91" s="69"/>
      <c r="O91" s="69"/>
      <c r="P91" s="69"/>
      <c r="Q91" s="69"/>
      <c r="R91" s="69"/>
      <c r="S91" s="69"/>
    </row>
    <row r="92" spans="1:19" s="80" customFormat="1" x14ac:dyDescent="0.15">
      <c r="B92" s="69"/>
      <c r="C92" s="69"/>
      <c r="D92" s="69"/>
      <c r="E92" s="69"/>
      <c r="F92" s="69"/>
      <c r="G92" s="69"/>
      <c r="H92" s="69"/>
      <c r="I92" s="69"/>
      <c r="J92" s="69"/>
      <c r="K92" s="69"/>
      <c r="L92" s="69"/>
      <c r="M92" s="69"/>
      <c r="N92" s="69"/>
      <c r="O92" s="69"/>
      <c r="P92" s="69"/>
      <c r="Q92" s="69"/>
      <c r="R92" s="69"/>
      <c r="S92" s="69"/>
    </row>
    <row r="93" spans="1:19" s="80" customFormat="1" x14ac:dyDescent="0.15">
      <c r="B93" s="69"/>
      <c r="C93" s="69"/>
      <c r="D93" s="69"/>
      <c r="E93" s="69"/>
      <c r="F93" s="69"/>
      <c r="G93" s="69"/>
      <c r="H93" s="69"/>
      <c r="I93" s="69"/>
      <c r="J93" s="69"/>
      <c r="K93" s="69"/>
      <c r="L93" s="69"/>
      <c r="M93" s="69"/>
      <c r="N93" s="69"/>
      <c r="O93" s="69"/>
      <c r="P93" s="69"/>
      <c r="Q93" s="69"/>
      <c r="R93" s="69"/>
      <c r="S93" s="69"/>
    </row>
    <row r="94" spans="1:19" s="80" customFormat="1" x14ac:dyDescent="0.15">
      <c r="B94" s="69"/>
      <c r="C94" s="69"/>
      <c r="D94" s="69"/>
      <c r="E94" s="69"/>
      <c r="F94" s="69"/>
      <c r="G94" s="69"/>
      <c r="H94" s="69"/>
      <c r="I94" s="69"/>
      <c r="J94" s="69"/>
      <c r="K94" s="69"/>
      <c r="L94" s="69"/>
      <c r="M94" s="69"/>
      <c r="N94" s="69"/>
      <c r="O94" s="69"/>
      <c r="P94" s="69"/>
      <c r="Q94" s="69"/>
      <c r="R94" s="69"/>
      <c r="S94" s="69"/>
    </row>
    <row r="95" spans="1:19" x14ac:dyDescent="0.15">
      <c r="A95" s="80"/>
    </row>
    <row r="96" spans="1:19" x14ac:dyDescent="0.15">
      <c r="A96" s="80"/>
    </row>
    <row r="97" spans="1:1" x14ac:dyDescent="0.15">
      <c r="A97" s="80"/>
    </row>
    <row r="98" spans="1:1" x14ac:dyDescent="0.15">
      <c r="A98" s="80"/>
    </row>
    <row r="99" spans="1:1" x14ac:dyDescent="0.15">
      <c r="A99" s="80"/>
    </row>
  </sheetData>
  <mergeCells count="50">
    <mergeCell ref="Q36:S36"/>
    <mergeCell ref="Q37:S37"/>
    <mergeCell ref="Q28:S28"/>
    <mergeCell ref="Q29:S29"/>
    <mergeCell ref="Q31:S31"/>
    <mergeCell ref="Q33:S33"/>
    <mergeCell ref="Q34:S34"/>
    <mergeCell ref="C21:C30"/>
    <mergeCell ref="D21:D23"/>
    <mergeCell ref="Q21:S21"/>
    <mergeCell ref="Q22:S22"/>
    <mergeCell ref="Q23:S23"/>
    <mergeCell ref="Q24:S24"/>
    <mergeCell ref="Q25:S25"/>
    <mergeCell ref="Q26:S26"/>
    <mergeCell ref="D30:E30"/>
    <mergeCell ref="Q30:S30"/>
    <mergeCell ref="G28:J28"/>
    <mergeCell ref="Q18:S18"/>
    <mergeCell ref="Q19:S19"/>
    <mergeCell ref="Q27:S27"/>
    <mergeCell ref="D13:D14"/>
    <mergeCell ref="I13:J13"/>
    <mergeCell ref="Q13:S13"/>
    <mergeCell ref="I14:J14"/>
    <mergeCell ref="Q14:S14"/>
    <mergeCell ref="D20:E20"/>
    <mergeCell ref="Q20:S20"/>
    <mergeCell ref="G26:J26"/>
    <mergeCell ref="B3:E3"/>
    <mergeCell ref="K3:S3"/>
    <mergeCell ref="B4:C5"/>
    <mergeCell ref="R4:S4"/>
    <mergeCell ref="R5:S5"/>
    <mergeCell ref="B6:B30"/>
    <mergeCell ref="C6:C20"/>
    <mergeCell ref="R6:S6"/>
    <mergeCell ref="R7:S7"/>
    <mergeCell ref="R8:S8"/>
    <mergeCell ref="D15:D17"/>
    <mergeCell ref="Q15:S15"/>
    <mergeCell ref="Q16:S16"/>
    <mergeCell ref="Q17:S17"/>
    <mergeCell ref="R9:S9"/>
    <mergeCell ref="G10:J10"/>
    <mergeCell ref="R10:S10"/>
    <mergeCell ref="G11:J11"/>
    <mergeCell ref="R11:S11"/>
    <mergeCell ref="K12:K37"/>
    <mergeCell ref="Q12:S12"/>
  </mergeCells>
  <phoneticPr fontId="4"/>
  <pageMargins left="0.78740157480314965" right="0.78740157480314965" top="0.78740157480314965" bottom="0.78740157480314965" header="0.39370078740157483" footer="0.39370078740157483"/>
  <pageSetup paperSize="9" scale="65" orientation="landscape" verticalDpi="3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91"/>
  <sheetViews>
    <sheetView showZeros="0" view="pageBreakPreview" topLeftCell="A17" zoomScale="80" zoomScaleNormal="100" zoomScaleSheetLayoutView="80" workbookViewId="0">
      <selection activeCell="Q38" sqref="Q38:V38"/>
    </sheetView>
  </sheetViews>
  <sheetFormatPr defaultRowHeight="13.5" x14ac:dyDescent="0.15"/>
  <cols>
    <col min="1" max="1" width="1.625" style="26" customWidth="1"/>
    <col min="2" max="2" width="3.625" style="26" customWidth="1"/>
    <col min="3" max="3" width="15.625" style="26" customWidth="1"/>
    <col min="4" max="7" width="8.625" style="26" customWidth="1"/>
    <col min="8" max="8" width="1.625" style="118" customWidth="1"/>
    <col min="9" max="9" width="3.625" style="26" customWidth="1"/>
    <col min="10" max="10" width="15.625" style="26" customWidth="1"/>
    <col min="11" max="14" width="8.625" style="26" customWidth="1"/>
    <col min="15" max="15" width="3.5" style="26" customWidth="1"/>
    <col min="16" max="16" width="15.625" style="92" customWidth="1"/>
    <col min="17" max="17" width="8.625" style="26" customWidth="1"/>
    <col min="18" max="18" width="8.625" style="27" customWidth="1"/>
    <col min="19" max="21" width="8.625" style="26" customWidth="1"/>
    <col min="22" max="22" width="10.625" style="27" customWidth="1"/>
    <col min="23" max="24" width="9" style="26"/>
    <col min="25" max="25" width="22.25" style="26" customWidth="1"/>
    <col min="26" max="246" width="9" style="26"/>
    <col min="247" max="247" width="1.375" style="26" customWidth="1"/>
    <col min="248" max="248" width="3.5" style="26" customWidth="1"/>
    <col min="249" max="249" width="22.125" style="26" customWidth="1"/>
    <col min="250" max="250" width="9.75" style="26" customWidth="1"/>
    <col min="251" max="251" width="7.375" style="26" customWidth="1"/>
    <col min="252" max="252" width="9" style="26"/>
    <col min="253" max="253" width="9.25" style="26" customWidth="1"/>
    <col min="254" max="254" width="3.5" style="26" customWidth="1"/>
    <col min="255" max="256" width="12.625" style="26" customWidth="1"/>
    <col min="257" max="257" width="9" style="26"/>
    <col min="258" max="258" width="7.75" style="26" customWidth="1"/>
    <col min="259" max="259" width="13.125" style="26" customWidth="1"/>
    <col min="260" max="260" width="6.125" style="26" customWidth="1"/>
    <col min="261" max="261" width="9.75" style="26" customWidth="1"/>
    <col min="262" max="262" width="1.375" style="26" customWidth="1"/>
    <col min="263" max="502" width="9" style="26"/>
    <col min="503" max="503" width="1.375" style="26" customWidth="1"/>
    <col min="504" max="504" width="3.5" style="26" customWidth="1"/>
    <col min="505" max="505" width="22.125" style="26" customWidth="1"/>
    <col min="506" max="506" width="9.75" style="26" customWidth="1"/>
    <col min="507" max="507" width="7.375" style="26" customWidth="1"/>
    <col min="508" max="508" width="9" style="26"/>
    <col min="509" max="509" width="9.25" style="26" customWidth="1"/>
    <col min="510" max="510" width="3.5" style="26" customWidth="1"/>
    <col min="511" max="512" width="12.625" style="26" customWidth="1"/>
    <col min="513" max="513" width="9" style="26"/>
    <col min="514" max="514" width="7.75" style="26" customWidth="1"/>
    <col min="515" max="515" width="13.125" style="26" customWidth="1"/>
    <col min="516" max="516" width="6.125" style="26" customWidth="1"/>
    <col min="517" max="517" width="9.75" style="26" customWidth="1"/>
    <col min="518" max="518" width="1.375" style="26" customWidth="1"/>
    <col min="519" max="758" width="9" style="26"/>
    <col min="759" max="759" width="1.375" style="26" customWidth="1"/>
    <col min="760" max="760" width="3.5" style="26" customWidth="1"/>
    <col min="761" max="761" width="22.125" style="26" customWidth="1"/>
    <col min="762" max="762" width="9.75" style="26" customWidth="1"/>
    <col min="763" max="763" width="7.375" style="26" customWidth="1"/>
    <col min="764" max="764" width="9" style="26"/>
    <col min="765" max="765" width="9.25" style="26" customWidth="1"/>
    <col min="766" max="766" width="3.5" style="26" customWidth="1"/>
    <col min="767" max="768" width="12.625" style="26" customWidth="1"/>
    <col min="769" max="769" width="9" style="26"/>
    <col min="770" max="770" width="7.75" style="26" customWidth="1"/>
    <col min="771" max="771" width="13.125" style="26" customWidth="1"/>
    <col min="772" max="772" width="6.125" style="26" customWidth="1"/>
    <col min="773" max="773" width="9.75" style="26" customWidth="1"/>
    <col min="774" max="774" width="1.375" style="26" customWidth="1"/>
    <col min="775" max="1014" width="9" style="26"/>
    <col min="1015" max="1015" width="1.375" style="26" customWidth="1"/>
    <col min="1016" max="1016" width="3.5" style="26" customWidth="1"/>
    <col min="1017" max="1017" width="22.125" style="26" customWidth="1"/>
    <col min="1018" max="1018" width="9.75" style="26" customWidth="1"/>
    <col min="1019" max="1019" width="7.375" style="26" customWidth="1"/>
    <col min="1020" max="1020" width="9" style="26"/>
    <col min="1021" max="1021" width="9.25" style="26" customWidth="1"/>
    <col min="1022" max="1022" width="3.5" style="26" customWidth="1"/>
    <col min="1023" max="1024" width="12.625" style="26" customWidth="1"/>
    <col min="1025" max="1025" width="9" style="26"/>
    <col min="1026" max="1026" width="7.75" style="26" customWidth="1"/>
    <col min="1027" max="1027" width="13.125" style="26" customWidth="1"/>
    <col min="1028" max="1028" width="6.125" style="26" customWidth="1"/>
    <col min="1029" max="1029" width="9.75" style="26" customWidth="1"/>
    <col min="1030" max="1030" width="1.375" style="26" customWidth="1"/>
    <col min="1031" max="1270" width="9" style="26"/>
    <col min="1271" max="1271" width="1.375" style="26" customWidth="1"/>
    <col min="1272" max="1272" width="3.5" style="26" customWidth="1"/>
    <col min="1273" max="1273" width="22.125" style="26" customWidth="1"/>
    <col min="1274" max="1274" width="9.75" style="26" customWidth="1"/>
    <col min="1275" max="1275" width="7.375" style="26" customWidth="1"/>
    <col min="1276" max="1276" width="9" style="26"/>
    <col min="1277" max="1277" width="9.25" style="26" customWidth="1"/>
    <col min="1278" max="1278" width="3.5" style="26" customWidth="1"/>
    <col min="1279" max="1280" width="12.625" style="26" customWidth="1"/>
    <col min="1281" max="1281" width="9" style="26"/>
    <col min="1282" max="1282" width="7.75" style="26" customWidth="1"/>
    <col min="1283" max="1283" width="13.125" style="26" customWidth="1"/>
    <col min="1284" max="1284" width="6.125" style="26" customWidth="1"/>
    <col min="1285" max="1285" width="9.75" style="26" customWidth="1"/>
    <col min="1286" max="1286" width="1.375" style="26" customWidth="1"/>
    <col min="1287" max="1526" width="9" style="26"/>
    <col min="1527" max="1527" width="1.375" style="26" customWidth="1"/>
    <col min="1528" max="1528" width="3.5" style="26" customWidth="1"/>
    <col min="1529" max="1529" width="22.125" style="26" customWidth="1"/>
    <col min="1530" max="1530" width="9.75" style="26" customWidth="1"/>
    <col min="1531" max="1531" width="7.375" style="26" customWidth="1"/>
    <col min="1532" max="1532" width="9" style="26"/>
    <col min="1533" max="1533" width="9.25" style="26" customWidth="1"/>
    <col min="1534" max="1534" width="3.5" style="26" customWidth="1"/>
    <col min="1535" max="1536" width="12.625" style="26" customWidth="1"/>
    <col min="1537" max="1537" width="9" style="26"/>
    <col min="1538" max="1538" width="7.75" style="26" customWidth="1"/>
    <col min="1539" max="1539" width="13.125" style="26" customWidth="1"/>
    <col min="1540" max="1540" width="6.125" style="26" customWidth="1"/>
    <col min="1541" max="1541" width="9.75" style="26" customWidth="1"/>
    <col min="1542" max="1542" width="1.375" style="26" customWidth="1"/>
    <col min="1543" max="1782" width="9" style="26"/>
    <col min="1783" max="1783" width="1.375" style="26" customWidth="1"/>
    <col min="1784" max="1784" width="3.5" style="26" customWidth="1"/>
    <col min="1785" max="1785" width="22.125" style="26" customWidth="1"/>
    <col min="1786" max="1786" width="9.75" style="26" customWidth="1"/>
    <col min="1787" max="1787" width="7.375" style="26" customWidth="1"/>
    <col min="1788" max="1788" width="9" style="26"/>
    <col min="1789" max="1789" width="9.25" style="26" customWidth="1"/>
    <col min="1790" max="1790" width="3.5" style="26" customWidth="1"/>
    <col min="1791" max="1792" width="12.625" style="26" customWidth="1"/>
    <col min="1793" max="1793" width="9" style="26"/>
    <col min="1794" max="1794" width="7.75" style="26" customWidth="1"/>
    <col min="1795" max="1795" width="13.125" style="26" customWidth="1"/>
    <col min="1796" max="1796" width="6.125" style="26" customWidth="1"/>
    <col min="1797" max="1797" width="9.75" style="26" customWidth="1"/>
    <col min="1798" max="1798" width="1.375" style="26" customWidth="1"/>
    <col min="1799" max="2038" width="9" style="26"/>
    <col min="2039" max="2039" width="1.375" style="26" customWidth="1"/>
    <col min="2040" max="2040" width="3.5" style="26" customWidth="1"/>
    <col min="2041" max="2041" width="22.125" style="26" customWidth="1"/>
    <col min="2042" max="2042" width="9.75" style="26" customWidth="1"/>
    <col min="2043" max="2043" width="7.375" style="26" customWidth="1"/>
    <col min="2044" max="2044" width="9" style="26"/>
    <col min="2045" max="2045" width="9.25" style="26" customWidth="1"/>
    <col min="2046" max="2046" width="3.5" style="26" customWidth="1"/>
    <col min="2047" max="2048" width="12.625" style="26" customWidth="1"/>
    <col min="2049" max="2049" width="9" style="26"/>
    <col min="2050" max="2050" width="7.75" style="26" customWidth="1"/>
    <col min="2051" max="2051" width="13.125" style="26" customWidth="1"/>
    <col min="2052" max="2052" width="6.125" style="26" customWidth="1"/>
    <col min="2053" max="2053" width="9.75" style="26" customWidth="1"/>
    <col min="2054" max="2054" width="1.375" style="26" customWidth="1"/>
    <col min="2055" max="2294" width="9" style="26"/>
    <col min="2295" max="2295" width="1.375" style="26" customWidth="1"/>
    <col min="2296" max="2296" width="3.5" style="26" customWidth="1"/>
    <col min="2297" max="2297" width="22.125" style="26" customWidth="1"/>
    <col min="2298" max="2298" width="9.75" style="26" customWidth="1"/>
    <col min="2299" max="2299" width="7.375" style="26" customWidth="1"/>
    <col min="2300" max="2300" width="9" style="26"/>
    <col min="2301" max="2301" width="9.25" style="26" customWidth="1"/>
    <col min="2302" max="2302" width="3.5" style="26" customWidth="1"/>
    <col min="2303" max="2304" width="12.625" style="26" customWidth="1"/>
    <col min="2305" max="2305" width="9" style="26"/>
    <col min="2306" max="2306" width="7.75" style="26" customWidth="1"/>
    <col min="2307" max="2307" width="13.125" style="26" customWidth="1"/>
    <col min="2308" max="2308" width="6.125" style="26" customWidth="1"/>
    <col min="2309" max="2309" width="9.75" style="26" customWidth="1"/>
    <col min="2310" max="2310" width="1.375" style="26" customWidth="1"/>
    <col min="2311" max="2550" width="9" style="26"/>
    <col min="2551" max="2551" width="1.375" style="26" customWidth="1"/>
    <col min="2552" max="2552" width="3.5" style="26" customWidth="1"/>
    <col min="2553" max="2553" width="22.125" style="26" customWidth="1"/>
    <col min="2554" max="2554" width="9.75" style="26" customWidth="1"/>
    <col min="2555" max="2555" width="7.375" style="26" customWidth="1"/>
    <col min="2556" max="2556" width="9" style="26"/>
    <col min="2557" max="2557" width="9.25" style="26" customWidth="1"/>
    <col min="2558" max="2558" width="3.5" style="26" customWidth="1"/>
    <col min="2559" max="2560" width="12.625" style="26" customWidth="1"/>
    <col min="2561" max="2561" width="9" style="26"/>
    <col min="2562" max="2562" width="7.75" style="26" customWidth="1"/>
    <col min="2563" max="2563" width="13.125" style="26" customWidth="1"/>
    <col min="2564" max="2564" width="6.125" style="26" customWidth="1"/>
    <col min="2565" max="2565" width="9.75" style="26" customWidth="1"/>
    <col min="2566" max="2566" width="1.375" style="26" customWidth="1"/>
    <col min="2567" max="2806" width="9" style="26"/>
    <col min="2807" max="2807" width="1.375" style="26" customWidth="1"/>
    <col min="2808" max="2808" width="3.5" style="26" customWidth="1"/>
    <col min="2809" max="2809" width="22.125" style="26" customWidth="1"/>
    <col min="2810" max="2810" width="9.75" style="26" customWidth="1"/>
    <col min="2811" max="2811" width="7.375" style="26" customWidth="1"/>
    <col min="2812" max="2812" width="9" style="26"/>
    <col min="2813" max="2813" width="9.25" style="26" customWidth="1"/>
    <col min="2814" max="2814" width="3.5" style="26" customWidth="1"/>
    <col min="2815" max="2816" width="12.625" style="26" customWidth="1"/>
    <col min="2817" max="2817" width="9" style="26"/>
    <col min="2818" max="2818" width="7.75" style="26" customWidth="1"/>
    <col min="2819" max="2819" width="13.125" style="26" customWidth="1"/>
    <col min="2820" max="2820" width="6.125" style="26" customWidth="1"/>
    <col min="2821" max="2821" width="9.75" style="26" customWidth="1"/>
    <col min="2822" max="2822" width="1.375" style="26" customWidth="1"/>
    <col min="2823" max="3062" width="9" style="26"/>
    <col min="3063" max="3063" width="1.375" style="26" customWidth="1"/>
    <col min="3064" max="3064" width="3.5" style="26" customWidth="1"/>
    <col min="3065" max="3065" width="22.125" style="26" customWidth="1"/>
    <col min="3066" max="3066" width="9.75" style="26" customWidth="1"/>
    <col min="3067" max="3067" width="7.375" style="26" customWidth="1"/>
    <col min="3068" max="3068" width="9" style="26"/>
    <col min="3069" max="3069" width="9.25" style="26" customWidth="1"/>
    <col min="3070" max="3070" width="3.5" style="26" customWidth="1"/>
    <col min="3071" max="3072" width="12.625" style="26" customWidth="1"/>
    <col min="3073" max="3073" width="9" style="26"/>
    <col min="3074" max="3074" width="7.75" style="26" customWidth="1"/>
    <col min="3075" max="3075" width="13.125" style="26" customWidth="1"/>
    <col min="3076" max="3076" width="6.125" style="26" customWidth="1"/>
    <col min="3077" max="3077" width="9.75" style="26" customWidth="1"/>
    <col min="3078" max="3078" width="1.375" style="26" customWidth="1"/>
    <col min="3079" max="3318" width="9" style="26"/>
    <col min="3319" max="3319" width="1.375" style="26" customWidth="1"/>
    <col min="3320" max="3320" width="3.5" style="26" customWidth="1"/>
    <col min="3321" max="3321" width="22.125" style="26" customWidth="1"/>
    <col min="3322" max="3322" width="9.75" style="26" customWidth="1"/>
    <col min="3323" max="3323" width="7.375" style="26" customWidth="1"/>
    <col min="3324" max="3324" width="9" style="26"/>
    <col min="3325" max="3325" width="9.25" style="26" customWidth="1"/>
    <col min="3326" max="3326" width="3.5" style="26" customWidth="1"/>
    <col min="3327" max="3328" width="12.625" style="26" customWidth="1"/>
    <col min="3329" max="3329" width="9" style="26"/>
    <col min="3330" max="3330" width="7.75" style="26" customWidth="1"/>
    <col min="3331" max="3331" width="13.125" style="26" customWidth="1"/>
    <col min="3332" max="3332" width="6.125" style="26" customWidth="1"/>
    <col min="3333" max="3333" width="9.75" style="26" customWidth="1"/>
    <col min="3334" max="3334" width="1.375" style="26" customWidth="1"/>
    <col min="3335" max="3574" width="9" style="26"/>
    <col min="3575" max="3575" width="1.375" style="26" customWidth="1"/>
    <col min="3576" max="3576" width="3.5" style="26" customWidth="1"/>
    <col min="3577" max="3577" width="22.125" style="26" customWidth="1"/>
    <col min="3578" max="3578" width="9.75" style="26" customWidth="1"/>
    <col min="3579" max="3579" width="7.375" style="26" customWidth="1"/>
    <col min="3580" max="3580" width="9" style="26"/>
    <col min="3581" max="3581" width="9.25" style="26" customWidth="1"/>
    <col min="3582" max="3582" width="3.5" style="26" customWidth="1"/>
    <col min="3583" max="3584" width="12.625" style="26" customWidth="1"/>
    <col min="3585" max="3585" width="9" style="26"/>
    <col min="3586" max="3586" width="7.75" style="26" customWidth="1"/>
    <col min="3587" max="3587" width="13.125" style="26" customWidth="1"/>
    <col min="3588" max="3588" width="6.125" style="26" customWidth="1"/>
    <col min="3589" max="3589" width="9.75" style="26" customWidth="1"/>
    <col min="3590" max="3590" width="1.375" style="26" customWidth="1"/>
    <col min="3591" max="3830" width="9" style="26"/>
    <col min="3831" max="3831" width="1.375" style="26" customWidth="1"/>
    <col min="3832" max="3832" width="3.5" style="26" customWidth="1"/>
    <col min="3833" max="3833" width="22.125" style="26" customWidth="1"/>
    <col min="3834" max="3834" width="9.75" style="26" customWidth="1"/>
    <col min="3835" max="3835" width="7.375" style="26" customWidth="1"/>
    <col min="3836" max="3836" width="9" style="26"/>
    <col min="3837" max="3837" width="9.25" style="26" customWidth="1"/>
    <col min="3838" max="3838" width="3.5" style="26" customWidth="1"/>
    <col min="3839" max="3840" width="12.625" style="26" customWidth="1"/>
    <col min="3841" max="3841" width="9" style="26"/>
    <col min="3842" max="3842" width="7.75" style="26" customWidth="1"/>
    <col min="3843" max="3843" width="13.125" style="26" customWidth="1"/>
    <col min="3844" max="3844" width="6.125" style="26" customWidth="1"/>
    <col min="3845" max="3845" width="9.75" style="26" customWidth="1"/>
    <col min="3846" max="3846" width="1.375" style="26" customWidth="1"/>
    <col min="3847" max="4086" width="9" style="26"/>
    <col min="4087" max="4087" width="1.375" style="26" customWidth="1"/>
    <col min="4088" max="4088" width="3.5" style="26" customWidth="1"/>
    <col min="4089" max="4089" width="22.125" style="26" customWidth="1"/>
    <col min="4090" max="4090" width="9.75" style="26" customWidth="1"/>
    <col min="4091" max="4091" width="7.375" style="26" customWidth="1"/>
    <col min="4092" max="4092" width="9" style="26"/>
    <col min="4093" max="4093" width="9.25" style="26" customWidth="1"/>
    <col min="4094" max="4094" width="3.5" style="26" customWidth="1"/>
    <col min="4095" max="4096" width="12.625" style="26" customWidth="1"/>
    <col min="4097" max="4097" width="9" style="26"/>
    <col min="4098" max="4098" width="7.75" style="26" customWidth="1"/>
    <col min="4099" max="4099" width="13.125" style="26" customWidth="1"/>
    <col min="4100" max="4100" width="6.125" style="26" customWidth="1"/>
    <col min="4101" max="4101" width="9.75" style="26" customWidth="1"/>
    <col min="4102" max="4102" width="1.375" style="26" customWidth="1"/>
    <col min="4103" max="4342" width="9" style="26"/>
    <col min="4343" max="4343" width="1.375" style="26" customWidth="1"/>
    <col min="4344" max="4344" width="3.5" style="26" customWidth="1"/>
    <col min="4345" max="4345" width="22.125" style="26" customWidth="1"/>
    <col min="4346" max="4346" width="9.75" style="26" customWidth="1"/>
    <col min="4347" max="4347" width="7.375" style="26" customWidth="1"/>
    <col min="4348" max="4348" width="9" style="26"/>
    <col min="4349" max="4349" width="9.25" style="26" customWidth="1"/>
    <col min="4350" max="4350" width="3.5" style="26" customWidth="1"/>
    <col min="4351" max="4352" width="12.625" style="26" customWidth="1"/>
    <col min="4353" max="4353" width="9" style="26"/>
    <col min="4354" max="4354" width="7.75" style="26" customWidth="1"/>
    <col min="4355" max="4355" width="13.125" style="26" customWidth="1"/>
    <col min="4356" max="4356" width="6.125" style="26" customWidth="1"/>
    <col min="4357" max="4357" width="9.75" style="26" customWidth="1"/>
    <col min="4358" max="4358" width="1.375" style="26" customWidth="1"/>
    <col min="4359" max="4598" width="9" style="26"/>
    <col min="4599" max="4599" width="1.375" style="26" customWidth="1"/>
    <col min="4600" max="4600" width="3.5" style="26" customWidth="1"/>
    <col min="4601" max="4601" width="22.125" style="26" customWidth="1"/>
    <col min="4602" max="4602" width="9.75" style="26" customWidth="1"/>
    <col min="4603" max="4603" width="7.375" style="26" customWidth="1"/>
    <col min="4604" max="4604" width="9" style="26"/>
    <col min="4605" max="4605" width="9.25" style="26" customWidth="1"/>
    <col min="4606" max="4606" width="3.5" style="26" customWidth="1"/>
    <col min="4607" max="4608" width="12.625" style="26" customWidth="1"/>
    <col min="4609" max="4609" width="9" style="26"/>
    <col min="4610" max="4610" width="7.75" style="26" customWidth="1"/>
    <col min="4611" max="4611" width="13.125" style="26" customWidth="1"/>
    <col min="4612" max="4612" width="6.125" style="26" customWidth="1"/>
    <col min="4613" max="4613" width="9.75" style="26" customWidth="1"/>
    <col min="4614" max="4614" width="1.375" style="26" customWidth="1"/>
    <col min="4615" max="4854" width="9" style="26"/>
    <col min="4855" max="4855" width="1.375" style="26" customWidth="1"/>
    <col min="4856" max="4856" width="3.5" style="26" customWidth="1"/>
    <col min="4857" max="4857" width="22.125" style="26" customWidth="1"/>
    <col min="4858" max="4858" width="9.75" style="26" customWidth="1"/>
    <col min="4859" max="4859" width="7.375" style="26" customWidth="1"/>
    <col min="4860" max="4860" width="9" style="26"/>
    <col min="4861" max="4861" width="9.25" style="26" customWidth="1"/>
    <col min="4862" max="4862" width="3.5" style="26" customWidth="1"/>
    <col min="4863" max="4864" width="12.625" style="26" customWidth="1"/>
    <col min="4865" max="4865" width="9" style="26"/>
    <col min="4866" max="4866" width="7.75" style="26" customWidth="1"/>
    <col min="4867" max="4867" width="13.125" style="26" customWidth="1"/>
    <col min="4868" max="4868" width="6.125" style="26" customWidth="1"/>
    <col min="4869" max="4869" width="9.75" style="26" customWidth="1"/>
    <col min="4870" max="4870" width="1.375" style="26" customWidth="1"/>
    <col min="4871" max="5110" width="9" style="26"/>
    <col min="5111" max="5111" width="1.375" style="26" customWidth="1"/>
    <col min="5112" max="5112" width="3.5" style="26" customWidth="1"/>
    <col min="5113" max="5113" width="22.125" style="26" customWidth="1"/>
    <col min="5114" max="5114" width="9.75" style="26" customWidth="1"/>
    <col min="5115" max="5115" width="7.375" style="26" customWidth="1"/>
    <col min="5116" max="5116" width="9" style="26"/>
    <col min="5117" max="5117" width="9.25" style="26" customWidth="1"/>
    <col min="5118" max="5118" width="3.5" style="26" customWidth="1"/>
    <col min="5119" max="5120" width="12.625" style="26" customWidth="1"/>
    <col min="5121" max="5121" width="9" style="26"/>
    <col min="5122" max="5122" width="7.75" style="26" customWidth="1"/>
    <col min="5123" max="5123" width="13.125" style="26" customWidth="1"/>
    <col min="5124" max="5124" width="6.125" style="26" customWidth="1"/>
    <col min="5125" max="5125" width="9.75" style="26" customWidth="1"/>
    <col min="5126" max="5126" width="1.375" style="26" customWidth="1"/>
    <col min="5127" max="5366" width="9" style="26"/>
    <col min="5367" max="5367" width="1.375" style="26" customWidth="1"/>
    <col min="5368" max="5368" width="3.5" style="26" customWidth="1"/>
    <col min="5369" max="5369" width="22.125" style="26" customWidth="1"/>
    <col min="5370" max="5370" width="9.75" style="26" customWidth="1"/>
    <col min="5371" max="5371" width="7.375" style="26" customWidth="1"/>
    <col min="5372" max="5372" width="9" style="26"/>
    <col min="5373" max="5373" width="9.25" style="26" customWidth="1"/>
    <col min="5374" max="5374" width="3.5" style="26" customWidth="1"/>
    <col min="5375" max="5376" width="12.625" style="26" customWidth="1"/>
    <col min="5377" max="5377" width="9" style="26"/>
    <col min="5378" max="5378" width="7.75" style="26" customWidth="1"/>
    <col min="5379" max="5379" width="13.125" style="26" customWidth="1"/>
    <col min="5380" max="5380" width="6.125" style="26" customWidth="1"/>
    <col min="5381" max="5381" width="9.75" style="26" customWidth="1"/>
    <col min="5382" max="5382" width="1.375" style="26" customWidth="1"/>
    <col min="5383" max="5622" width="9" style="26"/>
    <col min="5623" max="5623" width="1.375" style="26" customWidth="1"/>
    <col min="5624" max="5624" width="3.5" style="26" customWidth="1"/>
    <col min="5625" max="5625" width="22.125" style="26" customWidth="1"/>
    <col min="5626" max="5626" width="9.75" style="26" customWidth="1"/>
    <col min="5627" max="5627" width="7.375" style="26" customWidth="1"/>
    <col min="5628" max="5628" width="9" style="26"/>
    <col min="5629" max="5629" width="9.25" style="26" customWidth="1"/>
    <col min="5630" max="5630" width="3.5" style="26" customWidth="1"/>
    <col min="5631" max="5632" width="12.625" style="26" customWidth="1"/>
    <col min="5633" max="5633" width="9" style="26"/>
    <col min="5634" max="5634" width="7.75" style="26" customWidth="1"/>
    <col min="5635" max="5635" width="13.125" style="26" customWidth="1"/>
    <col min="5636" max="5636" width="6.125" style="26" customWidth="1"/>
    <col min="5637" max="5637" width="9.75" style="26" customWidth="1"/>
    <col min="5638" max="5638" width="1.375" style="26" customWidth="1"/>
    <col min="5639" max="5878" width="9" style="26"/>
    <col min="5879" max="5879" width="1.375" style="26" customWidth="1"/>
    <col min="5880" max="5880" width="3.5" style="26" customWidth="1"/>
    <col min="5881" max="5881" width="22.125" style="26" customWidth="1"/>
    <col min="5882" max="5882" width="9.75" style="26" customWidth="1"/>
    <col min="5883" max="5883" width="7.375" style="26" customWidth="1"/>
    <col min="5884" max="5884" width="9" style="26"/>
    <col min="5885" max="5885" width="9.25" style="26" customWidth="1"/>
    <col min="5886" max="5886" width="3.5" style="26" customWidth="1"/>
    <col min="5887" max="5888" width="12.625" style="26" customWidth="1"/>
    <col min="5889" max="5889" width="9" style="26"/>
    <col min="5890" max="5890" width="7.75" style="26" customWidth="1"/>
    <col min="5891" max="5891" width="13.125" style="26" customWidth="1"/>
    <col min="5892" max="5892" width="6.125" style="26" customWidth="1"/>
    <col min="5893" max="5893" width="9.75" style="26" customWidth="1"/>
    <col min="5894" max="5894" width="1.375" style="26" customWidth="1"/>
    <col min="5895" max="6134" width="9" style="26"/>
    <col min="6135" max="6135" width="1.375" style="26" customWidth="1"/>
    <col min="6136" max="6136" width="3.5" style="26" customWidth="1"/>
    <col min="6137" max="6137" width="22.125" style="26" customWidth="1"/>
    <col min="6138" max="6138" width="9.75" style="26" customWidth="1"/>
    <col min="6139" max="6139" width="7.375" style="26" customWidth="1"/>
    <col min="6140" max="6140" width="9" style="26"/>
    <col min="6141" max="6141" width="9.25" style="26" customWidth="1"/>
    <col min="6142" max="6142" width="3.5" style="26" customWidth="1"/>
    <col min="6143" max="6144" width="12.625" style="26" customWidth="1"/>
    <col min="6145" max="6145" width="9" style="26"/>
    <col min="6146" max="6146" width="7.75" style="26" customWidth="1"/>
    <col min="6147" max="6147" width="13.125" style="26" customWidth="1"/>
    <col min="6148" max="6148" width="6.125" style="26" customWidth="1"/>
    <col min="6149" max="6149" width="9.75" style="26" customWidth="1"/>
    <col min="6150" max="6150" width="1.375" style="26" customWidth="1"/>
    <col min="6151" max="6390" width="9" style="26"/>
    <col min="6391" max="6391" width="1.375" style="26" customWidth="1"/>
    <col min="6392" max="6392" width="3.5" style="26" customWidth="1"/>
    <col min="6393" max="6393" width="22.125" style="26" customWidth="1"/>
    <col min="6394" max="6394" width="9.75" style="26" customWidth="1"/>
    <col min="6395" max="6395" width="7.375" style="26" customWidth="1"/>
    <col min="6396" max="6396" width="9" style="26"/>
    <col min="6397" max="6397" width="9.25" style="26" customWidth="1"/>
    <col min="6398" max="6398" width="3.5" style="26" customWidth="1"/>
    <col min="6399" max="6400" width="12.625" style="26" customWidth="1"/>
    <col min="6401" max="6401" width="9" style="26"/>
    <col min="6402" max="6402" width="7.75" style="26" customWidth="1"/>
    <col min="6403" max="6403" width="13.125" style="26" customWidth="1"/>
    <col min="6404" max="6404" width="6.125" style="26" customWidth="1"/>
    <col min="6405" max="6405" width="9.75" style="26" customWidth="1"/>
    <col min="6406" max="6406" width="1.375" style="26" customWidth="1"/>
    <col min="6407" max="6646" width="9" style="26"/>
    <col min="6647" max="6647" width="1.375" style="26" customWidth="1"/>
    <col min="6648" max="6648" width="3.5" style="26" customWidth="1"/>
    <col min="6649" max="6649" width="22.125" style="26" customWidth="1"/>
    <col min="6650" max="6650" width="9.75" style="26" customWidth="1"/>
    <col min="6651" max="6651" width="7.375" style="26" customWidth="1"/>
    <col min="6652" max="6652" width="9" style="26"/>
    <col min="6653" max="6653" width="9.25" style="26" customWidth="1"/>
    <col min="6654" max="6654" width="3.5" style="26" customWidth="1"/>
    <col min="6655" max="6656" width="12.625" style="26" customWidth="1"/>
    <col min="6657" max="6657" width="9" style="26"/>
    <col min="6658" max="6658" width="7.75" style="26" customWidth="1"/>
    <col min="6659" max="6659" width="13.125" style="26" customWidth="1"/>
    <col min="6660" max="6660" width="6.125" style="26" customWidth="1"/>
    <col min="6661" max="6661" width="9.75" style="26" customWidth="1"/>
    <col min="6662" max="6662" width="1.375" style="26" customWidth="1"/>
    <col min="6663" max="6902" width="9" style="26"/>
    <col min="6903" max="6903" width="1.375" style="26" customWidth="1"/>
    <col min="6904" max="6904" width="3.5" style="26" customWidth="1"/>
    <col min="6905" max="6905" width="22.125" style="26" customWidth="1"/>
    <col min="6906" max="6906" width="9.75" style="26" customWidth="1"/>
    <col min="6907" max="6907" width="7.375" style="26" customWidth="1"/>
    <col min="6908" max="6908" width="9" style="26"/>
    <col min="6909" max="6909" width="9.25" style="26" customWidth="1"/>
    <col min="6910" max="6910" width="3.5" style="26" customWidth="1"/>
    <col min="6911" max="6912" width="12.625" style="26" customWidth="1"/>
    <col min="6913" max="6913" width="9" style="26"/>
    <col min="6914" max="6914" width="7.75" style="26" customWidth="1"/>
    <col min="6915" max="6915" width="13.125" style="26" customWidth="1"/>
    <col min="6916" max="6916" width="6.125" style="26" customWidth="1"/>
    <col min="6917" max="6917" width="9.75" style="26" customWidth="1"/>
    <col min="6918" max="6918" width="1.375" style="26" customWidth="1"/>
    <col min="6919" max="7158" width="9" style="26"/>
    <col min="7159" max="7159" width="1.375" style="26" customWidth="1"/>
    <col min="7160" max="7160" width="3.5" style="26" customWidth="1"/>
    <col min="7161" max="7161" width="22.125" style="26" customWidth="1"/>
    <col min="7162" max="7162" width="9.75" style="26" customWidth="1"/>
    <col min="7163" max="7163" width="7.375" style="26" customWidth="1"/>
    <col min="7164" max="7164" width="9" style="26"/>
    <col min="7165" max="7165" width="9.25" style="26" customWidth="1"/>
    <col min="7166" max="7166" width="3.5" style="26" customWidth="1"/>
    <col min="7167" max="7168" width="12.625" style="26" customWidth="1"/>
    <col min="7169" max="7169" width="9" style="26"/>
    <col min="7170" max="7170" width="7.75" style="26" customWidth="1"/>
    <col min="7171" max="7171" width="13.125" style="26" customWidth="1"/>
    <col min="7172" max="7172" width="6.125" style="26" customWidth="1"/>
    <col min="7173" max="7173" width="9.75" style="26" customWidth="1"/>
    <col min="7174" max="7174" width="1.375" style="26" customWidth="1"/>
    <col min="7175" max="7414" width="9" style="26"/>
    <col min="7415" max="7415" width="1.375" style="26" customWidth="1"/>
    <col min="7416" max="7416" width="3.5" style="26" customWidth="1"/>
    <col min="7417" max="7417" width="22.125" style="26" customWidth="1"/>
    <col min="7418" max="7418" width="9.75" style="26" customWidth="1"/>
    <col min="7419" max="7419" width="7.375" style="26" customWidth="1"/>
    <col min="7420" max="7420" width="9" style="26"/>
    <col min="7421" max="7421" width="9.25" style="26" customWidth="1"/>
    <col min="7422" max="7422" width="3.5" style="26" customWidth="1"/>
    <col min="7423" max="7424" width="12.625" style="26" customWidth="1"/>
    <col min="7425" max="7425" width="9" style="26"/>
    <col min="7426" max="7426" width="7.75" style="26" customWidth="1"/>
    <col min="7427" max="7427" width="13.125" style="26" customWidth="1"/>
    <col min="7428" max="7428" width="6.125" style="26" customWidth="1"/>
    <col min="7429" max="7429" width="9.75" style="26" customWidth="1"/>
    <col min="7430" max="7430" width="1.375" style="26" customWidth="1"/>
    <col min="7431" max="7670" width="9" style="26"/>
    <col min="7671" max="7671" width="1.375" style="26" customWidth="1"/>
    <col min="7672" max="7672" width="3.5" style="26" customWidth="1"/>
    <col min="7673" max="7673" width="22.125" style="26" customWidth="1"/>
    <col min="7674" max="7674" width="9.75" style="26" customWidth="1"/>
    <col min="7675" max="7675" width="7.375" style="26" customWidth="1"/>
    <col min="7676" max="7676" width="9" style="26"/>
    <col min="7677" max="7677" width="9.25" style="26" customWidth="1"/>
    <col min="7678" max="7678" width="3.5" style="26" customWidth="1"/>
    <col min="7679" max="7680" width="12.625" style="26" customWidth="1"/>
    <col min="7681" max="7681" width="9" style="26"/>
    <col min="7682" max="7682" width="7.75" style="26" customWidth="1"/>
    <col min="7683" max="7683" width="13.125" style="26" customWidth="1"/>
    <col min="7684" max="7684" width="6.125" style="26" customWidth="1"/>
    <col min="7685" max="7685" width="9.75" style="26" customWidth="1"/>
    <col min="7686" max="7686" width="1.375" style="26" customWidth="1"/>
    <col min="7687" max="7926" width="9" style="26"/>
    <col min="7927" max="7927" width="1.375" style="26" customWidth="1"/>
    <col min="7928" max="7928" width="3.5" style="26" customWidth="1"/>
    <col min="7929" max="7929" width="22.125" style="26" customWidth="1"/>
    <col min="7930" max="7930" width="9.75" style="26" customWidth="1"/>
    <col min="7931" max="7931" width="7.375" style="26" customWidth="1"/>
    <col min="7932" max="7932" width="9" style="26"/>
    <col min="7933" max="7933" width="9.25" style="26" customWidth="1"/>
    <col min="7934" max="7934" width="3.5" style="26" customWidth="1"/>
    <col min="7935" max="7936" width="12.625" style="26" customWidth="1"/>
    <col min="7937" max="7937" width="9" style="26"/>
    <col min="7938" max="7938" width="7.75" style="26" customWidth="1"/>
    <col min="7939" max="7939" width="13.125" style="26" customWidth="1"/>
    <col min="7940" max="7940" width="6.125" style="26" customWidth="1"/>
    <col min="7941" max="7941" width="9.75" style="26" customWidth="1"/>
    <col min="7942" max="7942" width="1.375" style="26" customWidth="1"/>
    <col min="7943" max="8182" width="9" style="26"/>
    <col min="8183" max="8183" width="1.375" style="26" customWidth="1"/>
    <col min="8184" max="8184" width="3.5" style="26" customWidth="1"/>
    <col min="8185" max="8185" width="22.125" style="26" customWidth="1"/>
    <col min="8186" max="8186" width="9.75" style="26" customWidth="1"/>
    <col min="8187" max="8187" width="7.375" style="26" customWidth="1"/>
    <col min="8188" max="8188" width="9" style="26"/>
    <col min="8189" max="8189" width="9.25" style="26" customWidth="1"/>
    <col min="8190" max="8190" width="3.5" style="26" customWidth="1"/>
    <col min="8191" max="8192" width="12.625" style="26" customWidth="1"/>
    <col min="8193" max="8193" width="9" style="26"/>
    <col min="8194" max="8194" width="7.75" style="26" customWidth="1"/>
    <col min="8195" max="8195" width="13.125" style="26" customWidth="1"/>
    <col min="8196" max="8196" width="6.125" style="26" customWidth="1"/>
    <col min="8197" max="8197" width="9.75" style="26" customWidth="1"/>
    <col min="8198" max="8198" width="1.375" style="26" customWidth="1"/>
    <col min="8199" max="8438" width="9" style="26"/>
    <col min="8439" max="8439" width="1.375" style="26" customWidth="1"/>
    <col min="8440" max="8440" width="3.5" style="26" customWidth="1"/>
    <col min="8441" max="8441" width="22.125" style="26" customWidth="1"/>
    <col min="8442" max="8442" width="9.75" style="26" customWidth="1"/>
    <col min="8443" max="8443" width="7.375" style="26" customWidth="1"/>
    <col min="8444" max="8444" width="9" style="26"/>
    <col min="8445" max="8445" width="9.25" style="26" customWidth="1"/>
    <col min="8446" max="8446" width="3.5" style="26" customWidth="1"/>
    <col min="8447" max="8448" width="12.625" style="26" customWidth="1"/>
    <col min="8449" max="8449" width="9" style="26"/>
    <col min="8450" max="8450" width="7.75" style="26" customWidth="1"/>
    <col min="8451" max="8451" width="13.125" style="26" customWidth="1"/>
    <col min="8452" max="8452" width="6.125" style="26" customWidth="1"/>
    <col min="8453" max="8453" width="9.75" style="26" customWidth="1"/>
    <col min="8454" max="8454" width="1.375" style="26" customWidth="1"/>
    <col min="8455" max="8694" width="9" style="26"/>
    <col min="8695" max="8695" width="1.375" style="26" customWidth="1"/>
    <col min="8696" max="8696" width="3.5" style="26" customWidth="1"/>
    <col min="8697" max="8697" width="22.125" style="26" customWidth="1"/>
    <col min="8698" max="8698" width="9.75" style="26" customWidth="1"/>
    <col min="8699" max="8699" width="7.375" style="26" customWidth="1"/>
    <col min="8700" max="8700" width="9" style="26"/>
    <col min="8701" max="8701" width="9.25" style="26" customWidth="1"/>
    <col min="8702" max="8702" width="3.5" style="26" customWidth="1"/>
    <col min="8703" max="8704" width="12.625" style="26" customWidth="1"/>
    <col min="8705" max="8705" width="9" style="26"/>
    <col min="8706" max="8706" width="7.75" style="26" customWidth="1"/>
    <col min="8707" max="8707" width="13.125" style="26" customWidth="1"/>
    <col min="8708" max="8708" width="6.125" style="26" customWidth="1"/>
    <col min="8709" max="8709" width="9.75" style="26" customWidth="1"/>
    <col min="8710" max="8710" width="1.375" style="26" customWidth="1"/>
    <col min="8711" max="8950" width="9" style="26"/>
    <col min="8951" max="8951" width="1.375" style="26" customWidth="1"/>
    <col min="8952" max="8952" width="3.5" style="26" customWidth="1"/>
    <col min="8953" max="8953" width="22.125" style="26" customWidth="1"/>
    <col min="8954" max="8954" width="9.75" style="26" customWidth="1"/>
    <col min="8955" max="8955" width="7.375" style="26" customWidth="1"/>
    <col min="8956" max="8956" width="9" style="26"/>
    <col min="8957" max="8957" width="9.25" style="26" customWidth="1"/>
    <col min="8958" max="8958" width="3.5" style="26" customWidth="1"/>
    <col min="8959" max="8960" width="12.625" style="26" customWidth="1"/>
    <col min="8961" max="8961" width="9" style="26"/>
    <col min="8962" max="8962" width="7.75" style="26" customWidth="1"/>
    <col min="8963" max="8963" width="13.125" style="26" customWidth="1"/>
    <col min="8964" max="8964" width="6.125" style="26" customWidth="1"/>
    <col min="8965" max="8965" width="9.75" style="26" customWidth="1"/>
    <col min="8966" max="8966" width="1.375" style="26" customWidth="1"/>
    <col min="8967" max="9206" width="9" style="26"/>
    <col min="9207" max="9207" width="1.375" style="26" customWidth="1"/>
    <col min="9208" max="9208" width="3.5" style="26" customWidth="1"/>
    <col min="9209" max="9209" width="22.125" style="26" customWidth="1"/>
    <col min="9210" max="9210" width="9.75" style="26" customWidth="1"/>
    <col min="9211" max="9211" width="7.375" style="26" customWidth="1"/>
    <col min="9212" max="9212" width="9" style="26"/>
    <col min="9213" max="9213" width="9.25" style="26" customWidth="1"/>
    <col min="9214" max="9214" width="3.5" style="26" customWidth="1"/>
    <col min="9215" max="9216" width="12.625" style="26" customWidth="1"/>
    <col min="9217" max="9217" width="9" style="26"/>
    <col min="9218" max="9218" width="7.75" style="26" customWidth="1"/>
    <col min="9219" max="9219" width="13.125" style="26" customWidth="1"/>
    <col min="9220" max="9220" width="6.125" style="26" customWidth="1"/>
    <col min="9221" max="9221" width="9.75" style="26" customWidth="1"/>
    <col min="9222" max="9222" width="1.375" style="26" customWidth="1"/>
    <col min="9223" max="9462" width="9" style="26"/>
    <col min="9463" max="9463" width="1.375" style="26" customWidth="1"/>
    <col min="9464" max="9464" width="3.5" style="26" customWidth="1"/>
    <col min="9465" max="9465" width="22.125" style="26" customWidth="1"/>
    <col min="9466" max="9466" width="9.75" style="26" customWidth="1"/>
    <col min="9467" max="9467" width="7.375" style="26" customWidth="1"/>
    <col min="9468" max="9468" width="9" style="26"/>
    <col min="9469" max="9469" width="9.25" style="26" customWidth="1"/>
    <col min="9470" max="9470" width="3.5" style="26" customWidth="1"/>
    <col min="9471" max="9472" width="12.625" style="26" customWidth="1"/>
    <col min="9473" max="9473" width="9" style="26"/>
    <col min="9474" max="9474" width="7.75" style="26" customWidth="1"/>
    <col min="9475" max="9475" width="13.125" style="26" customWidth="1"/>
    <col min="9476" max="9476" width="6.125" style="26" customWidth="1"/>
    <col min="9477" max="9477" width="9.75" style="26" customWidth="1"/>
    <col min="9478" max="9478" width="1.375" style="26" customWidth="1"/>
    <col min="9479" max="9718" width="9" style="26"/>
    <col min="9719" max="9719" width="1.375" style="26" customWidth="1"/>
    <col min="9720" max="9720" width="3.5" style="26" customWidth="1"/>
    <col min="9721" max="9721" width="22.125" style="26" customWidth="1"/>
    <col min="9722" max="9722" width="9.75" style="26" customWidth="1"/>
    <col min="9723" max="9723" width="7.375" style="26" customWidth="1"/>
    <col min="9724" max="9724" width="9" style="26"/>
    <col min="9725" max="9725" width="9.25" style="26" customWidth="1"/>
    <col min="9726" max="9726" width="3.5" style="26" customWidth="1"/>
    <col min="9727" max="9728" width="12.625" style="26" customWidth="1"/>
    <col min="9729" max="9729" width="9" style="26"/>
    <col min="9730" max="9730" width="7.75" style="26" customWidth="1"/>
    <col min="9731" max="9731" width="13.125" style="26" customWidth="1"/>
    <col min="9732" max="9732" width="6.125" style="26" customWidth="1"/>
    <col min="9733" max="9733" width="9.75" style="26" customWidth="1"/>
    <col min="9734" max="9734" width="1.375" style="26" customWidth="1"/>
    <col min="9735" max="9974" width="9" style="26"/>
    <col min="9975" max="9975" width="1.375" style="26" customWidth="1"/>
    <col min="9976" max="9976" width="3.5" style="26" customWidth="1"/>
    <col min="9977" max="9977" width="22.125" style="26" customWidth="1"/>
    <col min="9978" max="9978" width="9.75" style="26" customWidth="1"/>
    <col min="9979" max="9979" width="7.375" style="26" customWidth="1"/>
    <col min="9980" max="9980" width="9" style="26"/>
    <col min="9981" max="9981" width="9.25" style="26" customWidth="1"/>
    <col min="9982" max="9982" width="3.5" style="26" customWidth="1"/>
    <col min="9983" max="9984" width="12.625" style="26" customWidth="1"/>
    <col min="9985" max="9985" width="9" style="26"/>
    <col min="9986" max="9986" width="7.75" style="26" customWidth="1"/>
    <col min="9987" max="9987" width="13.125" style="26" customWidth="1"/>
    <col min="9988" max="9988" width="6.125" style="26" customWidth="1"/>
    <col min="9989" max="9989" width="9.75" style="26" customWidth="1"/>
    <col min="9990" max="9990" width="1.375" style="26" customWidth="1"/>
    <col min="9991" max="10230" width="9" style="26"/>
    <col min="10231" max="10231" width="1.375" style="26" customWidth="1"/>
    <col min="10232" max="10232" width="3.5" style="26" customWidth="1"/>
    <col min="10233" max="10233" width="22.125" style="26" customWidth="1"/>
    <col min="10234" max="10234" width="9.75" style="26" customWidth="1"/>
    <col min="10235" max="10235" width="7.375" style="26" customWidth="1"/>
    <col min="10236" max="10236" width="9" style="26"/>
    <col min="10237" max="10237" width="9.25" style="26" customWidth="1"/>
    <col min="10238" max="10238" width="3.5" style="26" customWidth="1"/>
    <col min="10239" max="10240" width="12.625" style="26" customWidth="1"/>
    <col min="10241" max="10241" width="9" style="26"/>
    <col min="10242" max="10242" width="7.75" style="26" customWidth="1"/>
    <col min="10243" max="10243" width="13.125" style="26" customWidth="1"/>
    <col min="10244" max="10244" width="6.125" style="26" customWidth="1"/>
    <col min="10245" max="10245" width="9.75" style="26" customWidth="1"/>
    <col min="10246" max="10246" width="1.375" style="26" customWidth="1"/>
    <col min="10247" max="10486" width="9" style="26"/>
    <col min="10487" max="10487" width="1.375" style="26" customWidth="1"/>
    <col min="10488" max="10488" width="3.5" style="26" customWidth="1"/>
    <col min="10489" max="10489" width="22.125" style="26" customWidth="1"/>
    <col min="10490" max="10490" width="9.75" style="26" customWidth="1"/>
    <col min="10491" max="10491" width="7.375" style="26" customWidth="1"/>
    <col min="10492" max="10492" width="9" style="26"/>
    <col min="10493" max="10493" width="9.25" style="26" customWidth="1"/>
    <col min="10494" max="10494" width="3.5" style="26" customWidth="1"/>
    <col min="10495" max="10496" width="12.625" style="26" customWidth="1"/>
    <col min="10497" max="10497" width="9" style="26"/>
    <col min="10498" max="10498" width="7.75" style="26" customWidth="1"/>
    <col min="10499" max="10499" width="13.125" style="26" customWidth="1"/>
    <col min="10500" max="10500" width="6.125" style="26" customWidth="1"/>
    <col min="10501" max="10501" width="9.75" style="26" customWidth="1"/>
    <col min="10502" max="10502" width="1.375" style="26" customWidth="1"/>
    <col min="10503" max="10742" width="9" style="26"/>
    <col min="10743" max="10743" width="1.375" style="26" customWidth="1"/>
    <col min="10744" max="10744" width="3.5" style="26" customWidth="1"/>
    <col min="10745" max="10745" width="22.125" style="26" customWidth="1"/>
    <col min="10746" max="10746" width="9.75" style="26" customWidth="1"/>
    <col min="10747" max="10747" width="7.375" style="26" customWidth="1"/>
    <col min="10748" max="10748" width="9" style="26"/>
    <col min="10749" max="10749" width="9.25" style="26" customWidth="1"/>
    <col min="10750" max="10750" width="3.5" style="26" customWidth="1"/>
    <col min="10751" max="10752" width="12.625" style="26" customWidth="1"/>
    <col min="10753" max="10753" width="9" style="26"/>
    <col min="10754" max="10754" width="7.75" style="26" customWidth="1"/>
    <col min="10755" max="10755" width="13.125" style="26" customWidth="1"/>
    <col min="10756" max="10756" width="6.125" style="26" customWidth="1"/>
    <col min="10757" max="10757" width="9.75" style="26" customWidth="1"/>
    <col min="10758" max="10758" width="1.375" style="26" customWidth="1"/>
    <col min="10759" max="10998" width="9" style="26"/>
    <col min="10999" max="10999" width="1.375" style="26" customWidth="1"/>
    <col min="11000" max="11000" width="3.5" style="26" customWidth="1"/>
    <col min="11001" max="11001" width="22.125" style="26" customWidth="1"/>
    <col min="11002" max="11002" width="9.75" style="26" customWidth="1"/>
    <col min="11003" max="11003" width="7.375" style="26" customWidth="1"/>
    <col min="11004" max="11004" width="9" style="26"/>
    <col min="11005" max="11005" width="9.25" style="26" customWidth="1"/>
    <col min="11006" max="11006" width="3.5" style="26" customWidth="1"/>
    <col min="11007" max="11008" width="12.625" style="26" customWidth="1"/>
    <col min="11009" max="11009" width="9" style="26"/>
    <col min="11010" max="11010" width="7.75" style="26" customWidth="1"/>
    <col min="11011" max="11011" width="13.125" style="26" customWidth="1"/>
    <col min="11012" max="11012" width="6.125" style="26" customWidth="1"/>
    <col min="11013" max="11013" width="9.75" style="26" customWidth="1"/>
    <col min="11014" max="11014" width="1.375" style="26" customWidth="1"/>
    <col min="11015" max="11254" width="9" style="26"/>
    <col min="11255" max="11255" width="1.375" style="26" customWidth="1"/>
    <col min="11256" max="11256" width="3.5" style="26" customWidth="1"/>
    <col min="11257" max="11257" width="22.125" style="26" customWidth="1"/>
    <col min="11258" max="11258" width="9.75" style="26" customWidth="1"/>
    <col min="11259" max="11259" width="7.375" style="26" customWidth="1"/>
    <col min="11260" max="11260" width="9" style="26"/>
    <col min="11261" max="11261" width="9.25" style="26" customWidth="1"/>
    <col min="11262" max="11262" width="3.5" style="26" customWidth="1"/>
    <col min="11263" max="11264" width="12.625" style="26" customWidth="1"/>
    <col min="11265" max="11265" width="9" style="26"/>
    <col min="11266" max="11266" width="7.75" style="26" customWidth="1"/>
    <col min="11267" max="11267" width="13.125" style="26" customWidth="1"/>
    <col min="11268" max="11268" width="6.125" style="26" customWidth="1"/>
    <col min="11269" max="11269" width="9.75" style="26" customWidth="1"/>
    <col min="11270" max="11270" width="1.375" style="26" customWidth="1"/>
    <col min="11271" max="11510" width="9" style="26"/>
    <col min="11511" max="11511" width="1.375" style="26" customWidth="1"/>
    <col min="11512" max="11512" width="3.5" style="26" customWidth="1"/>
    <col min="11513" max="11513" width="22.125" style="26" customWidth="1"/>
    <col min="11514" max="11514" width="9.75" style="26" customWidth="1"/>
    <col min="11515" max="11515" width="7.375" style="26" customWidth="1"/>
    <col min="11516" max="11516" width="9" style="26"/>
    <col min="11517" max="11517" width="9.25" style="26" customWidth="1"/>
    <col min="11518" max="11518" width="3.5" style="26" customWidth="1"/>
    <col min="11519" max="11520" width="12.625" style="26" customWidth="1"/>
    <col min="11521" max="11521" width="9" style="26"/>
    <col min="11522" max="11522" width="7.75" style="26" customWidth="1"/>
    <col min="11523" max="11523" width="13.125" style="26" customWidth="1"/>
    <col min="11524" max="11524" width="6.125" style="26" customWidth="1"/>
    <col min="11525" max="11525" width="9.75" style="26" customWidth="1"/>
    <col min="11526" max="11526" width="1.375" style="26" customWidth="1"/>
    <col min="11527" max="11766" width="9" style="26"/>
    <col min="11767" max="11767" width="1.375" style="26" customWidth="1"/>
    <col min="11768" max="11768" width="3.5" style="26" customWidth="1"/>
    <col min="11769" max="11769" width="22.125" style="26" customWidth="1"/>
    <col min="11770" max="11770" width="9.75" style="26" customWidth="1"/>
    <col min="11771" max="11771" width="7.375" style="26" customWidth="1"/>
    <col min="11772" max="11772" width="9" style="26"/>
    <col min="11773" max="11773" width="9.25" style="26" customWidth="1"/>
    <col min="11774" max="11774" width="3.5" style="26" customWidth="1"/>
    <col min="11775" max="11776" width="12.625" style="26" customWidth="1"/>
    <col min="11777" max="11777" width="9" style="26"/>
    <col min="11778" max="11778" width="7.75" style="26" customWidth="1"/>
    <col min="11779" max="11779" width="13.125" style="26" customWidth="1"/>
    <col min="11780" max="11780" width="6.125" style="26" customWidth="1"/>
    <col min="11781" max="11781" width="9.75" style="26" customWidth="1"/>
    <col min="11782" max="11782" width="1.375" style="26" customWidth="1"/>
    <col min="11783" max="12022" width="9" style="26"/>
    <col min="12023" max="12023" width="1.375" style="26" customWidth="1"/>
    <col min="12024" max="12024" width="3.5" style="26" customWidth="1"/>
    <col min="12025" max="12025" width="22.125" style="26" customWidth="1"/>
    <col min="12026" max="12026" width="9.75" style="26" customWidth="1"/>
    <col min="12027" max="12027" width="7.375" style="26" customWidth="1"/>
    <col min="12028" max="12028" width="9" style="26"/>
    <col min="12029" max="12029" width="9.25" style="26" customWidth="1"/>
    <col min="12030" max="12030" width="3.5" style="26" customWidth="1"/>
    <col min="12031" max="12032" width="12.625" style="26" customWidth="1"/>
    <col min="12033" max="12033" width="9" style="26"/>
    <col min="12034" max="12034" width="7.75" style="26" customWidth="1"/>
    <col min="12035" max="12035" width="13.125" style="26" customWidth="1"/>
    <col min="12036" max="12036" width="6.125" style="26" customWidth="1"/>
    <col min="12037" max="12037" width="9.75" style="26" customWidth="1"/>
    <col min="12038" max="12038" width="1.375" style="26" customWidth="1"/>
    <col min="12039" max="12278" width="9" style="26"/>
    <col min="12279" max="12279" width="1.375" style="26" customWidth="1"/>
    <col min="12280" max="12280" width="3.5" style="26" customWidth="1"/>
    <col min="12281" max="12281" width="22.125" style="26" customWidth="1"/>
    <col min="12282" max="12282" width="9.75" style="26" customWidth="1"/>
    <col min="12283" max="12283" width="7.375" style="26" customWidth="1"/>
    <col min="12284" max="12284" width="9" style="26"/>
    <col min="12285" max="12285" width="9.25" style="26" customWidth="1"/>
    <col min="12286" max="12286" width="3.5" style="26" customWidth="1"/>
    <col min="12287" max="12288" width="12.625" style="26" customWidth="1"/>
    <col min="12289" max="12289" width="9" style="26"/>
    <col min="12290" max="12290" width="7.75" style="26" customWidth="1"/>
    <col min="12291" max="12291" width="13.125" style="26" customWidth="1"/>
    <col min="12292" max="12292" width="6.125" style="26" customWidth="1"/>
    <col min="12293" max="12293" width="9.75" style="26" customWidth="1"/>
    <col min="12294" max="12294" width="1.375" style="26" customWidth="1"/>
    <col min="12295" max="12534" width="9" style="26"/>
    <col min="12535" max="12535" width="1.375" style="26" customWidth="1"/>
    <col min="12536" max="12536" width="3.5" style="26" customWidth="1"/>
    <col min="12537" max="12537" width="22.125" style="26" customWidth="1"/>
    <col min="12538" max="12538" width="9.75" style="26" customWidth="1"/>
    <col min="12539" max="12539" width="7.375" style="26" customWidth="1"/>
    <col min="12540" max="12540" width="9" style="26"/>
    <col min="12541" max="12541" width="9.25" style="26" customWidth="1"/>
    <col min="12542" max="12542" width="3.5" style="26" customWidth="1"/>
    <col min="12543" max="12544" width="12.625" style="26" customWidth="1"/>
    <col min="12545" max="12545" width="9" style="26"/>
    <col min="12546" max="12546" width="7.75" style="26" customWidth="1"/>
    <col min="12547" max="12547" width="13.125" style="26" customWidth="1"/>
    <col min="12548" max="12548" width="6.125" style="26" customWidth="1"/>
    <col min="12549" max="12549" width="9.75" style="26" customWidth="1"/>
    <col min="12550" max="12550" width="1.375" style="26" customWidth="1"/>
    <col min="12551" max="12790" width="9" style="26"/>
    <col min="12791" max="12791" width="1.375" style="26" customWidth="1"/>
    <col min="12792" max="12792" width="3.5" style="26" customWidth="1"/>
    <col min="12793" max="12793" width="22.125" style="26" customWidth="1"/>
    <col min="12794" max="12794" width="9.75" style="26" customWidth="1"/>
    <col min="12795" max="12795" width="7.375" style="26" customWidth="1"/>
    <col min="12796" max="12796" width="9" style="26"/>
    <col min="12797" max="12797" width="9.25" style="26" customWidth="1"/>
    <col min="12798" max="12798" width="3.5" style="26" customWidth="1"/>
    <col min="12799" max="12800" width="12.625" style="26" customWidth="1"/>
    <col min="12801" max="12801" width="9" style="26"/>
    <col min="12802" max="12802" width="7.75" style="26" customWidth="1"/>
    <col min="12803" max="12803" width="13.125" style="26" customWidth="1"/>
    <col min="12804" max="12804" width="6.125" style="26" customWidth="1"/>
    <col min="12805" max="12805" width="9.75" style="26" customWidth="1"/>
    <col min="12806" max="12806" width="1.375" style="26" customWidth="1"/>
    <col min="12807" max="13046" width="9" style="26"/>
    <col min="13047" max="13047" width="1.375" style="26" customWidth="1"/>
    <col min="13048" max="13048" width="3.5" style="26" customWidth="1"/>
    <col min="13049" max="13049" width="22.125" style="26" customWidth="1"/>
    <col min="13050" max="13050" width="9.75" style="26" customWidth="1"/>
    <col min="13051" max="13051" width="7.375" style="26" customWidth="1"/>
    <col min="13052" max="13052" width="9" style="26"/>
    <col min="13053" max="13053" width="9.25" style="26" customWidth="1"/>
    <col min="13054" max="13054" width="3.5" style="26" customWidth="1"/>
    <col min="13055" max="13056" width="12.625" style="26" customWidth="1"/>
    <col min="13057" max="13057" width="9" style="26"/>
    <col min="13058" max="13058" width="7.75" style="26" customWidth="1"/>
    <col min="13059" max="13059" width="13.125" style="26" customWidth="1"/>
    <col min="13060" max="13060" width="6.125" style="26" customWidth="1"/>
    <col min="13061" max="13061" width="9.75" style="26" customWidth="1"/>
    <col min="13062" max="13062" width="1.375" style="26" customWidth="1"/>
    <col min="13063" max="13302" width="9" style="26"/>
    <col min="13303" max="13303" width="1.375" style="26" customWidth="1"/>
    <col min="13304" max="13304" width="3.5" style="26" customWidth="1"/>
    <col min="13305" max="13305" width="22.125" style="26" customWidth="1"/>
    <col min="13306" max="13306" width="9.75" style="26" customWidth="1"/>
    <col min="13307" max="13307" width="7.375" style="26" customWidth="1"/>
    <col min="13308" max="13308" width="9" style="26"/>
    <col min="13309" max="13309" width="9.25" style="26" customWidth="1"/>
    <col min="13310" max="13310" width="3.5" style="26" customWidth="1"/>
    <col min="13311" max="13312" width="12.625" style="26" customWidth="1"/>
    <col min="13313" max="13313" width="9" style="26"/>
    <col min="13314" max="13314" width="7.75" style="26" customWidth="1"/>
    <col min="13315" max="13315" width="13.125" style="26" customWidth="1"/>
    <col min="13316" max="13316" width="6.125" style="26" customWidth="1"/>
    <col min="13317" max="13317" width="9.75" style="26" customWidth="1"/>
    <col min="13318" max="13318" width="1.375" style="26" customWidth="1"/>
    <col min="13319" max="13558" width="9" style="26"/>
    <col min="13559" max="13559" width="1.375" style="26" customWidth="1"/>
    <col min="13560" max="13560" width="3.5" style="26" customWidth="1"/>
    <col min="13561" max="13561" width="22.125" style="26" customWidth="1"/>
    <col min="13562" max="13562" width="9.75" style="26" customWidth="1"/>
    <col min="13563" max="13563" width="7.375" style="26" customWidth="1"/>
    <col min="13564" max="13564" width="9" style="26"/>
    <col min="13565" max="13565" width="9.25" style="26" customWidth="1"/>
    <col min="13566" max="13566" width="3.5" style="26" customWidth="1"/>
    <col min="13567" max="13568" width="12.625" style="26" customWidth="1"/>
    <col min="13569" max="13569" width="9" style="26"/>
    <col min="13570" max="13570" width="7.75" style="26" customWidth="1"/>
    <col min="13571" max="13571" width="13.125" style="26" customWidth="1"/>
    <col min="13572" max="13572" width="6.125" style="26" customWidth="1"/>
    <col min="13573" max="13573" width="9.75" style="26" customWidth="1"/>
    <col min="13574" max="13574" width="1.375" style="26" customWidth="1"/>
    <col min="13575" max="13814" width="9" style="26"/>
    <col min="13815" max="13815" width="1.375" style="26" customWidth="1"/>
    <col min="13816" max="13816" width="3.5" style="26" customWidth="1"/>
    <col min="13817" max="13817" width="22.125" style="26" customWidth="1"/>
    <col min="13818" max="13818" width="9.75" style="26" customWidth="1"/>
    <col min="13819" max="13819" width="7.375" style="26" customWidth="1"/>
    <col min="13820" max="13820" width="9" style="26"/>
    <col min="13821" max="13821" width="9.25" style="26" customWidth="1"/>
    <col min="13822" max="13822" width="3.5" style="26" customWidth="1"/>
    <col min="13823" max="13824" width="12.625" style="26" customWidth="1"/>
    <col min="13825" max="13825" width="9" style="26"/>
    <col min="13826" max="13826" width="7.75" style="26" customWidth="1"/>
    <col min="13827" max="13827" width="13.125" style="26" customWidth="1"/>
    <col min="13828" max="13828" width="6.125" style="26" customWidth="1"/>
    <col min="13829" max="13829" width="9.75" style="26" customWidth="1"/>
    <col min="13830" max="13830" width="1.375" style="26" customWidth="1"/>
    <col min="13831" max="14070" width="9" style="26"/>
    <col min="14071" max="14071" width="1.375" style="26" customWidth="1"/>
    <col min="14072" max="14072" width="3.5" style="26" customWidth="1"/>
    <col min="14073" max="14073" width="22.125" style="26" customWidth="1"/>
    <col min="14074" max="14074" width="9.75" style="26" customWidth="1"/>
    <col min="14075" max="14075" width="7.375" style="26" customWidth="1"/>
    <col min="14076" max="14076" width="9" style="26"/>
    <col min="14077" max="14077" width="9.25" style="26" customWidth="1"/>
    <col min="14078" max="14078" width="3.5" style="26" customWidth="1"/>
    <col min="14079" max="14080" width="12.625" style="26" customWidth="1"/>
    <col min="14081" max="14081" width="9" style="26"/>
    <col min="14082" max="14082" width="7.75" style="26" customWidth="1"/>
    <col min="14083" max="14083" width="13.125" style="26" customWidth="1"/>
    <col min="14084" max="14084" width="6.125" style="26" customWidth="1"/>
    <col min="14085" max="14085" width="9.75" style="26" customWidth="1"/>
    <col min="14086" max="14086" width="1.375" style="26" customWidth="1"/>
    <col min="14087" max="14326" width="9" style="26"/>
    <col min="14327" max="14327" width="1.375" style="26" customWidth="1"/>
    <col min="14328" max="14328" width="3.5" style="26" customWidth="1"/>
    <col min="14329" max="14329" width="22.125" style="26" customWidth="1"/>
    <col min="14330" max="14330" width="9.75" style="26" customWidth="1"/>
    <col min="14331" max="14331" width="7.375" style="26" customWidth="1"/>
    <col min="14332" max="14332" width="9" style="26"/>
    <col min="14333" max="14333" width="9.25" style="26" customWidth="1"/>
    <col min="14334" max="14334" width="3.5" style="26" customWidth="1"/>
    <col min="14335" max="14336" width="12.625" style="26" customWidth="1"/>
    <col min="14337" max="14337" width="9" style="26"/>
    <col min="14338" max="14338" width="7.75" style="26" customWidth="1"/>
    <col min="14339" max="14339" width="13.125" style="26" customWidth="1"/>
    <col min="14340" max="14340" width="6.125" style="26" customWidth="1"/>
    <col min="14341" max="14341" width="9.75" style="26" customWidth="1"/>
    <col min="14342" max="14342" width="1.375" style="26" customWidth="1"/>
    <col min="14343" max="14582" width="9" style="26"/>
    <col min="14583" max="14583" width="1.375" style="26" customWidth="1"/>
    <col min="14584" max="14584" width="3.5" style="26" customWidth="1"/>
    <col min="14585" max="14585" width="22.125" style="26" customWidth="1"/>
    <col min="14586" max="14586" width="9.75" style="26" customWidth="1"/>
    <col min="14587" max="14587" width="7.375" style="26" customWidth="1"/>
    <col min="14588" max="14588" width="9" style="26"/>
    <col min="14589" max="14589" width="9.25" style="26" customWidth="1"/>
    <col min="14590" max="14590" width="3.5" style="26" customWidth="1"/>
    <col min="14591" max="14592" width="12.625" style="26" customWidth="1"/>
    <col min="14593" max="14593" width="9" style="26"/>
    <col min="14594" max="14594" width="7.75" style="26" customWidth="1"/>
    <col min="14595" max="14595" width="13.125" style="26" customWidth="1"/>
    <col min="14596" max="14596" width="6.125" style="26" customWidth="1"/>
    <col min="14597" max="14597" width="9.75" style="26" customWidth="1"/>
    <col min="14598" max="14598" width="1.375" style="26" customWidth="1"/>
    <col min="14599" max="14838" width="9" style="26"/>
    <col min="14839" max="14839" width="1.375" style="26" customWidth="1"/>
    <col min="14840" max="14840" width="3.5" style="26" customWidth="1"/>
    <col min="14841" max="14841" width="22.125" style="26" customWidth="1"/>
    <col min="14842" max="14842" width="9.75" style="26" customWidth="1"/>
    <col min="14843" max="14843" width="7.375" style="26" customWidth="1"/>
    <col min="14844" max="14844" width="9" style="26"/>
    <col min="14845" max="14845" width="9.25" style="26" customWidth="1"/>
    <col min="14846" max="14846" width="3.5" style="26" customWidth="1"/>
    <col min="14847" max="14848" width="12.625" style="26" customWidth="1"/>
    <col min="14849" max="14849" width="9" style="26"/>
    <col min="14850" max="14850" width="7.75" style="26" customWidth="1"/>
    <col min="14851" max="14851" width="13.125" style="26" customWidth="1"/>
    <col min="14852" max="14852" width="6.125" style="26" customWidth="1"/>
    <col min="14853" max="14853" width="9.75" style="26" customWidth="1"/>
    <col min="14854" max="14854" width="1.375" style="26" customWidth="1"/>
    <col min="14855" max="15094" width="9" style="26"/>
    <col min="15095" max="15095" width="1.375" style="26" customWidth="1"/>
    <col min="15096" max="15096" width="3.5" style="26" customWidth="1"/>
    <col min="15097" max="15097" width="22.125" style="26" customWidth="1"/>
    <col min="15098" max="15098" width="9.75" style="26" customWidth="1"/>
    <col min="15099" max="15099" width="7.375" style="26" customWidth="1"/>
    <col min="15100" max="15100" width="9" style="26"/>
    <col min="15101" max="15101" width="9.25" style="26" customWidth="1"/>
    <col min="15102" max="15102" width="3.5" style="26" customWidth="1"/>
    <col min="15103" max="15104" width="12.625" style="26" customWidth="1"/>
    <col min="15105" max="15105" width="9" style="26"/>
    <col min="15106" max="15106" width="7.75" style="26" customWidth="1"/>
    <col min="15107" max="15107" width="13.125" style="26" customWidth="1"/>
    <col min="15108" max="15108" width="6.125" style="26" customWidth="1"/>
    <col min="15109" max="15109" width="9.75" style="26" customWidth="1"/>
    <col min="15110" max="15110" width="1.375" style="26" customWidth="1"/>
    <col min="15111" max="15350" width="9" style="26"/>
    <col min="15351" max="15351" width="1.375" style="26" customWidth="1"/>
    <col min="15352" max="15352" width="3.5" style="26" customWidth="1"/>
    <col min="15353" max="15353" width="22.125" style="26" customWidth="1"/>
    <col min="15354" max="15354" width="9.75" style="26" customWidth="1"/>
    <col min="15355" max="15355" width="7.375" style="26" customWidth="1"/>
    <col min="15356" max="15356" width="9" style="26"/>
    <col min="15357" max="15357" width="9.25" style="26" customWidth="1"/>
    <col min="15358" max="15358" width="3.5" style="26" customWidth="1"/>
    <col min="15359" max="15360" width="12.625" style="26" customWidth="1"/>
    <col min="15361" max="15361" width="9" style="26"/>
    <col min="15362" max="15362" width="7.75" style="26" customWidth="1"/>
    <col min="15363" max="15363" width="13.125" style="26" customWidth="1"/>
    <col min="15364" max="15364" width="6.125" style="26" customWidth="1"/>
    <col min="15365" max="15365" width="9.75" style="26" customWidth="1"/>
    <col min="15366" max="15366" width="1.375" style="26" customWidth="1"/>
    <col min="15367" max="15606" width="9" style="26"/>
    <col min="15607" max="15607" width="1.375" style="26" customWidth="1"/>
    <col min="15608" max="15608" width="3.5" style="26" customWidth="1"/>
    <col min="15609" max="15609" width="22.125" style="26" customWidth="1"/>
    <col min="15610" max="15610" width="9.75" style="26" customWidth="1"/>
    <col min="15611" max="15611" width="7.375" style="26" customWidth="1"/>
    <col min="15612" max="15612" width="9" style="26"/>
    <col min="15613" max="15613" width="9.25" style="26" customWidth="1"/>
    <col min="15614" max="15614" width="3.5" style="26" customWidth="1"/>
    <col min="15615" max="15616" width="12.625" style="26" customWidth="1"/>
    <col min="15617" max="15617" width="9" style="26"/>
    <col min="15618" max="15618" width="7.75" style="26" customWidth="1"/>
    <col min="15619" max="15619" width="13.125" style="26" customWidth="1"/>
    <col min="15620" max="15620" width="6.125" style="26" customWidth="1"/>
    <col min="15621" max="15621" width="9.75" style="26" customWidth="1"/>
    <col min="15622" max="15622" width="1.375" style="26" customWidth="1"/>
    <col min="15623" max="15862" width="9" style="26"/>
    <col min="15863" max="15863" width="1.375" style="26" customWidth="1"/>
    <col min="15864" max="15864" width="3.5" style="26" customWidth="1"/>
    <col min="15865" max="15865" width="22.125" style="26" customWidth="1"/>
    <col min="15866" max="15866" width="9.75" style="26" customWidth="1"/>
    <col min="15867" max="15867" width="7.375" style="26" customWidth="1"/>
    <col min="15868" max="15868" width="9" style="26"/>
    <col min="15869" max="15869" width="9.25" style="26" customWidth="1"/>
    <col min="15870" max="15870" width="3.5" style="26" customWidth="1"/>
    <col min="15871" max="15872" width="12.625" style="26" customWidth="1"/>
    <col min="15873" max="15873" width="9" style="26"/>
    <col min="15874" max="15874" width="7.75" style="26" customWidth="1"/>
    <col min="15875" max="15875" width="13.125" style="26" customWidth="1"/>
    <col min="15876" max="15876" width="6.125" style="26" customWidth="1"/>
    <col min="15877" max="15877" width="9.75" style="26" customWidth="1"/>
    <col min="15878" max="15878" width="1.375" style="26" customWidth="1"/>
    <col min="15879" max="16118" width="9" style="26"/>
    <col min="16119" max="16119" width="1.375" style="26" customWidth="1"/>
    <col min="16120" max="16120" width="3.5" style="26" customWidth="1"/>
    <col min="16121" max="16121" width="22.125" style="26" customWidth="1"/>
    <col min="16122" max="16122" width="9.75" style="26" customWidth="1"/>
    <col min="16123" max="16123" width="7.375" style="26" customWidth="1"/>
    <col min="16124" max="16124" width="9" style="26"/>
    <col min="16125" max="16125" width="9.25" style="26" customWidth="1"/>
    <col min="16126" max="16126" width="3.5" style="26" customWidth="1"/>
    <col min="16127" max="16128" width="12.625" style="26" customWidth="1"/>
    <col min="16129" max="16129" width="9" style="26"/>
    <col min="16130" max="16130" width="7.75" style="26" customWidth="1"/>
    <col min="16131" max="16131" width="13.125" style="26" customWidth="1"/>
    <col min="16132" max="16132" width="6.125" style="26" customWidth="1"/>
    <col min="16133" max="16133" width="9.75" style="26" customWidth="1"/>
    <col min="16134" max="16134" width="1.375" style="26" customWidth="1"/>
    <col min="16135" max="16384" width="9" style="26"/>
  </cols>
  <sheetData>
    <row r="1" spans="2:34" ht="9.9499999999999993" customHeight="1" x14ac:dyDescent="0.15"/>
    <row r="2" spans="2:34" ht="24.95" customHeight="1" thickBot="1" x14ac:dyDescent="0.2">
      <c r="B2" s="26" t="s">
        <v>419</v>
      </c>
      <c r="C2" s="28"/>
      <c r="D2" s="5"/>
      <c r="E2" s="5"/>
      <c r="F2" s="28"/>
      <c r="G2" s="70"/>
      <c r="H2" s="76"/>
      <c r="I2" s="70"/>
      <c r="J2" s="70"/>
      <c r="K2" s="70"/>
      <c r="L2" s="70"/>
      <c r="M2" s="70"/>
      <c r="N2" s="70"/>
      <c r="O2" s="5"/>
      <c r="X2" s="244" t="s">
        <v>230</v>
      </c>
      <c r="Y2" s="244"/>
      <c r="Z2" s="244"/>
      <c r="AA2" s="244"/>
      <c r="AB2" s="245"/>
      <c r="AC2" s="246"/>
      <c r="AD2" s="246"/>
      <c r="AE2" s="244"/>
      <c r="AF2" s="244"/>
      <c r="AG2" s="244"/>
      <c r="AH2" s="246"/>
    </row>
    <row r="3" spans="2:34" ht="15" customHeight="1" thickBot="1" x14ac:dyDescent="0.2">
      <c r="B3" s="26" t="s">
        <v>132</v>
      </c>
      <c r="I3" s="5" t="s">
        <v>133</v>
      </c>
      <c r="P3" s="317" t="s">
        <v>155</v>
      </c>
      <c r="X3" s="494"/>
      <c r="Y3" s="495" t="s">
        <v>87</v>
      </c>
      <c r="Z3" s="495" t="s">
        <v>231</v>
      </c>
      <c r="AA3" s="495" t="s">
        <v>232</v>
      </c>
      <c r="AB3" s="496" t="s">
        <v>233</v>
      </c>
      <c r="AC3" s="495" t="s">
        <v>234</v>
      </c>
      <c r="AD3" s="497" t="s">
        <v>259</v>
      </c>
      <c r="AE3" s="495" t="s">
        <v>235</v>
      </c>
      <c r="AF3" s="495" t="s">
        <v>236</v>
      </c>
      <c r="AG3" s="495" t="s">
        <v>237</v>
      </c>
      <c r="AH3" s="498" t="s">
        <v>238</v>
      </c>
    </row>
    <row r="4" spans="2:34" ht="15" customHeight="1" thickBot="1" x14ac:dyDescent="0.2">
      <c r="B4" s="499" t="s">
        <v>57</v>
      </c>
      <c r="C4" s="500" t="s">
        <v>109</v>
      </c>
      <c r="D4" s="500" t="s">
        <v>88</v>
      </c>
      <c r="E4" s="500" t="s">
        <v>89</v>
      </c>
      <c r="F4" s="500" t="s">
        <v>21</v>
      </c>
      <c r="G4" s="501" t="s">
        <v>90</v>
      </c>
      <c r="H4" s="108"/>
      <c r="I4" s="1173" t="s">
        <v>57</v>
      </c>
      <c r="J4" s="1175" t="s">
        <v>112</v>
      </c>
      <c r="K4" s="361" t="s">
        <v>590</v>
      </c>
      <c r="L4" s="362" t="s">
        <v>91</v>
      </c>
      <c r="M4" s="1175" t="s">
        <v>21</v>
      </c>
      <c r="N4" s="1177" t="s">
        <v>90</v>
      </c>
      <c r="O4" s="122"/>
      <c r="P4" s="502" t="s">
        <v>115</v>
      </c>
      <c r="Q4" s="503" t="s">
        <v>116</v>
      </c>
      <c r="R4" s="503" t="s">
        <v>117</v>
      </c>
      <c r="S4" s="503" t="s">
        <v>591</v>
      </c>
      <c r="T4" s="1179" t="s">
        <v>118</v>
      </c>
      <c r="U4" s="1143"/>
      <c r="V4" s="392" t="s">
        <v>119</v>
      </c>
      <c r="X4" s="386"/>
      <c r="Y4" s="366" t="s">
        <v>592</v>
      </c>
      <c r="Z4" s="367">
        <v>500</v>
      </c>
      <c r="AA4" s="367">
        <v>40</v>
      </c>
      <c r="AB4" s="368">
        <f>Z4/AA4*1000</f>
        <v>12500</v>
      </c>
      <c r="AC4" s="369">
        <v>1</v>
      </c>
      <c r="AD4" s="369">
        <f>AB4*AC4</f>
        <v>12500</v>
      </c>
      <c r="AE4" s="370">
        <v>5440</v>
      </c>
      <c r="AF4" s="370">
        <v>20000</v>
      </c>
      <c r="AG4" s="371">
        <f t="shared" ref="AG4:AG12" si="0">ROUNDUP((AE4/AF4),2)</f>
        <v>0.28000000000000003</v>
      </c>
      <c r="AH4" s="372">
        <f t="shared" ref="AH4:AH12" si="1">AB4*AC4*AG4</f>
        <v>3500.0000000000005</v>
      </c>
    </row>
    <row r="5" spans="2:34" ht="15" customHeight="1" thickBot="1" x14ac:dyDescent="0.2">
      <c r="B5" s="1288" t="s">
        <v>104</v>
      </c>
      <c r="C5" s="214" t="s">
        <v>421</v>
      </c>
      <c r="D5" s="214">
        <v>2</v>
      </c>
      <c r="E5" s="373" t="s">
        <v>593</v>
      </c>
      <c r="F5" s="214">
        <v>12000</v>
      </c>
      <c r="G5" s="612">
        <f t="shared" ref="G5" si="2">D5*F5</f>
        <v>24000</v>
      </c>
      <c r="H5" s="109"/>
      <c r="I5" s="1174"/>
      <c r="J5" s="1176"/>
      <c r="K5" s="113" t="s">
        <v>93</v>
      </c>
      <c r="L5" s="238" t="s">
        <v>218</v>
      </c>
      <c r="M5" s="1176"/>
      <c r="N5" s="1178"/>
      <c r="O5" s="122"/>
      <c r="P5" s="166"/>
      <c r="Q5" s="95"/>
      <c r="R5" s="446"/>
      <c r="S5" s="95"/>
      <c r="T5" s="1171"/>
      <c r="U5" s="1172"/>
      <c r="V5" s="120"/>
      <c r="X5" s="293" t="s">
        <v>254</v>
      </c>
      <c r="Y5" s="287" t="s">
        <v>594</v>
      </c>
      <c r="Z5" s="249">
        <v>500</v>
      </c>
      <c r="AA5" s="249">
        <v>3000</v>
      </c>
      <c r="AB5" s="286">
        <f>Z5/AA5*1000</f>
        <v>166.66666666666666</v>
      </c>
      <c r="AC5" s="249">
        <v>1</v>
      </c>
      <c r="AD5" s="369">
        <f t="shared" ref="AD5:AD12" si="3">AB5*AC5</f>
        <v>166.66666666666666</v>
      </c>
      <c r="AE5" s="250">
        <v>5780</v>
      </c>
      <c r="AF5" s="250">
        <v>500</v>
      </c>
      <c r="AG5" s="288">
        <f t="shared" si="0"/>
        <v>11.56</v>
      </c>
      <c r="AH5" s="292">
        <f t="shared" si="1"/>
        <v>1926.6666666666667</v>
      </c>
    </row>
    <row r="6" spans="2:34" ht="15" customHeight="1" thickBot="1" x14ac:dyDescent="0.2">
      <c r="B6" s="1289"/>
      <c r="C6" s="214"/>
      <c r="D6" s="214"/>
      <c r="E6" s="373" t="s">
        <v>92</v>
      </c>
      <c r="F6" s="214"/>
      <c r="G6" s="98">
        <f t="shared" ref="G6" si="4">D6*F6</f>
        <v>0</v>
      </c>
      <c r="H6" s="109"/>
      <c r="I6" s="1291" t="s">
        <v>111</v>
      </c>
      <c r="J6" s="214"/>
      <c r="K6" s="316"/>
      <c r="L6" s="316"/>
      <c r="M6" s="316"/>
      <c r="N6" s="98">
        <f>K6*L6*M6</f>
        <v>0</v>
      </c>
      <c r="O6" s="122"/>
      <c r="P6" s="166"/>
      <c r="Q6" s="95"/>
      <c r="R6" s="446"/>
      <c r="S6" s="95"/>
      <c r="T6" s="1171"/>
      <c r="U6" s="1172"/>
      <c r="V6" s="120"/>
      <c r="X6" s="293"/>
      <c r="Y6" s="287" t="s">
        <v>595</v>
      </c>
      <c r="Z6" s="249">
        <v>500</v>
      </c>
      <c r="AA6" s="249">
        <v>600</v>
      </c>
      <c r="AB6" s="286">
        <f t="shared" ref="AB6:AB12" si="5">Z6/AA6*1000</f>
        <v>833.33333333333337</v>
      </c>
      <c r="AC6" s="249">
        <v>1</v>
      </c>
      <c r="AD6" s="369">
        <f t="shared" si="3"/>
        <v>833.33333333333337</v>
      </c>
      <c r="AE6" s="250">
        <v>1430</v>
      </c>
      <c r="AF6" s="250">
        <v>1000</v>
      </c>
      <c r="AG6" s="288">
        <f t="shared" si="0"/>
        <v>1.43</v>
      </c>
      <c r="AH6" s="292">
        <f t="shared" si="1"/>
        <v>1191.6666666666667</v>
      </c>
    </row>
    <row r="7" spans="2:34" ht="15" customHeight="1" thickBot="1" x14ac:dyDescent="0.2">
      <c r="B7" s="1290"/>
      <c r="C7" s="99" t="s">
        <v>94</v>
      </c>
      <c r="D7" s="99"/>
      <c r="E7" s="99"/>
      <c r="F7" s="99"/>
      <c r="G7" s="100">
        <f>SUM(G5:G6)</f>
        <v>24000</v>
      </c>
      <c r="H7" s="109"/>
      <c r="I7" s="1289"/>
      <c r="J7" s="214"/>
      <c r="K7" s="316"/>
      <c r="L7" s="316"/>
      <c r="M7" s="316"/>
      <c r="N7" s="98">
        <f t="shared" ref="N7" si="6">K7*L7*M7</f>
        <v>0</v>
      </c>
      <c r="O7" s="122"/>
      <c r="P7" s="166"/>
      <c r="Q7" s="95"/>
      <c r="R7" s="446"/>
      <c r="S7" s="95"/>
      <c r="T7" s="1171"/>
      <c r="U7" s="1172"/>
      <c r="V7" s="120"/>
      <c r="X7" s="293" t="s">
        <v>253</v>
      </c>
      <c r="Y7" s="287" t="s">
        <v>596</v>
      </c>
      <c r="Z7" s="249">
        <v>500</v>
      </c>
      <c r="AA7" s="249">
        <v>2000</v>
      </c>
      <c r="AB7" s="286">
        <f t="shared" si="5"/>
        <v>250</v>
      </c>
      <c r="AC7" s="249">
        <v>2</v>
      </c>
      <c r="AD7" s="369">
        <f t="shared" si="3"/>
        <v>500</v>
      </c>
      <c r="AE7" s="250">
        <v>2030</v>
      </c>
      <c r="AF7" s="250">
        <v>500</v>
      </c>
      <c r="AG7" s="288">
        <f t="shared" si="0"/>
        <v>4.0599999999999996</v>
      </c>
      <c r="AH7" s="292">
        <f t="shared" si="1"/>
        <v>2029.9999999999998</v>
      </c>
    </row>
    <row r="8" spans="2:34" ht="15" customHeight="1" thickTop="1" thickBot="1" x14ac:dyDescent="0.2">
      <c r="B8" s="1292" t="s">
        <v>102</v>
      </c>
      <c r="C8" s="214" t="s">
        <v>229</v>
      </c>
      <c r="D8" s="214">
        <v>5</v>
      </c>
      <c r="E8" s="373" t="s">
        <v>92</v>
      </c>
      <c r="F8" s="214">
        <v>936</v>
      </c>
      <c r="G8" s="98">
        <f>D8*F8</f>
        <v>4680</v>
      </c>
      <c r="H8" s="109"/>
      <c r="I8" s="1290"/>
      <c r="J8" s="167" t="s">
        <v>597</v>
      </c>
      <c r="K8" s="114">
        <f>SUM(K6:K7)</f>
        <v>0</v>
      </c>
      <c r="L8" s="114">
        <f>SUM(L6:L7)</f>
        <v>0</v>
      </c>
      <c r="M8" s="114"/>
      <c r="N8" s="112">
        <f>SUM(N6:N7)</f>
        <v>0</v>
      </c>
      <c r="O8" s="122"/>
      <c r="P8" s="166"/>
      <c r="Q8" s="95"/>
      <c r="R8" s="446"/>
      <c r="S8" s="95"/>
      <c r="T8" s="1171"/>
      <c r="U8" s="1172"/>
      <c r="V8" s="120"/>
      <c r="X8" s="293"/>
      <c r="Y8" s="287" t="s">
        <v>598</v>
      </c>
      <c r="Z8" s="249">
        <v>500</v>
      </c>
      <c r="AA8" s="249">
        <v>200</v>
      </c>
      <c r="AB8" s="286">
        <f t="shared" si="5"/>
        <v>2500</v>
      </c>
      <c r="AC8" s="249">
        <v>2</v>
      </c>
      <c r="AD8" s="369">
        <f t="shared" si="3"/>
        <v>5000</v>
      </c>
      <c r="AE8" s="250">
        <v>2030</v>
      </c>
      <c r="AF8" s="250">
        <v>10000</v>
      </c>
      <c r="AG8" s="288">
        <f t="shared" si="0"/>
        <v>0.21000000000000002</v>
      </c>
      <c r="AH8" s="292">
        <f t="shared" si="1"/>
        <v>1050</v>
      </c>
    </row>
    <row r="9" spans="2:34" ht="15" customHeight="1" thickTop="1" thickBot="1" x14ac:dyDescent="0.2">
      <c r="B9" s="1289"/>
      <c r="C9" s="214"/>
      <c r="D9" s="214"/>
      <c r="E9" s="373" t="s">
        <v>92</v>
      </c>
      <c r="F9" s="214"/>
      <c r="G9" s="98">
        <f>D9*F9</f>
        <v>0</v>
      </c>
      <c r="H9" s="109"/>
      <c r="I9" s="1292" t="s">
        <v>599</v>
      </c>
      <c r="J9" s="214" t="s">
        <v>260</v>
      </c>
      <c r="K9" s="316">
        <v>2.5</v>
      </c>
      <c r="L9" s="316">
        <v>1</v>
      </c>
      <c r="M9" s="316">
        <v>158.4</v>
      </c>
      <c r="N9" s="98">
        <f>K9*L9*M9</f>
        <v>396</v>
      </c>
      <c r="O9" s="122"/>
      <c r="P9" s="166"/>
      <c r="Q9" s="95"/>
      <c r="R9" s="446"/>
      <c r="S9" s="95"/>
      <c r="T9" s="1171"/>
      <c r="U9" s="1172"/>
      <c r="V9" s="120"/>
      <c r="X9" s="293" t="s">
        <v>255</v>
      </c>
      <c r="Y9" s="287" t="s">
        <v>250</v>
      </c>
      <c r="Z9" s="249">
        <v>500</v>
      </c>
      <c r="AA9" s="249">
        <v>600</v>
      </c>
      <c r="AB9" s="286">
        <f t="shared" si="5"/>
        <v>833.33333333333337</v>
      </c>
      <c r="AC9" s="249">
        <v>3</v>
      </c>
      <c r="AD9" s="369">
        <f t="shared" si="3"/>
        <v>2500</v>
      </c>
      <c r="AE9" s="250">
        <v>1510</v>
      </c>
      <c r="AF9" s="250">
        <v>1000</v>
      </c>
      <c r="AG9" s="288">
        <f t="shared" si="0"/>
        <v>1.51</v>
      </c>
      <c r="AH9" s="292">
        <f t="shared" si="1"/>
        <v>3775</v>
      </c>
    </row>
    <row r="10" spans="2:34" ht="15" customHeight="1" thickBot="1" x14ac:dyDescent="0.2">
      <c r="B10" s="1289"/>
      <c r="C10" s="214"/>
      <c r="D10" s="214"/>
      <c r="E10" s="373" t="s">
        <v>92</v>
      </c>
      <c r="F10" s="214"/>
      <c r="G10" s="98">
        <f>D10*F10</f>
        <v>0</v>
      </c>
      <c r="H10" s="109"/>
      <c r="I10" s="1289"/>
      <c r="J10" s="214" t="s">
        <v>261</v>
      </c>
      <c r="K10" s="316">
        <v>1</v>
      </c>
      <c r="L10" s="316">
        <v>1</v>
      </c>
      <c r="M10" s="316">
        <v>158.4</v>
      </c>
      <c r="N10" s="98">
        <f t="shared" ref="N10:N13" si="7">K10*L10*M10</f>
        <v>158.4</v>
      </c>
      <c r="O10" s="122"/>
      <c r="P10" s="166"/>
      <c r="Q10" s="95"/>
      <c r="R10" s="446"/>
      <c r="S10" s="95"/>
      <c r="T10" s="1171"/>
      <c r="U10" s="1172"/>
      <c r="V10" s="120"/>
      <c r="X10" s="293"/>
      <c r="Y10" s="287" t="s">
        <v>600</v>
      </c>
      <c r="Z10" s="249">
        <v>500</v>
      </c>
      <c r="AA10" s="249">
        <v>1500</v>
      </c>
      <c r="AB10" s="286">
        <f t="shared" si="5"/>
        <v>333.33333333333331</v>
      </c>
      <c r="AC10" s="249">
        <v>1</v>
      </c>
      <c r="AD10" s="369">
        <f t="shared" si="3"/>
        <v>333.33333333333331</v>
      </c>
      <c r="AE10" s="250">
        <v>4630</v>
      </c>
      <c r="AF10" s="250">
        <v>500</v>
      </c>
      <c r="AG10" s="288">
        <f t="shared" si="0"/>
        <v>9.26</v>
      </c>
      <c r="AH10" s="292">
        <f t="shared" si="1"/>
        <v>3086.6666666666665</v>
      </c>
    </row>
    <row r="11" spans="2:34" ht="15" customHeight="1" thickBot="1" x14ac:dyDescent="0.2">
      <c r="B11" s="1290"/>
      <c r="C11" s="101" t="s">
        <v>95</v>
      </c>
      <c r="D11" s="102"/>
      <c r="E11" s="102"/>
      <c r="F11" s="102"/>
      <c r="G11" s="103">
        <f>SUM(G8:G10)</f>
        <v>4680</v>
      </c>
      <c r="H11" s="109"/>
      <c r="I11" s="1289"/>
      <c r="J11" s="214" t="s">
        <v>601</v>
      </c>
      <c r="K11" s="316">
        <v>16</v>
      </c>
      <c r="L11" s="316">
        <v>1</v>
      </c>
      <c r="M11" s="316">
        <v>158.4</v>
      </c>
      <c r="N11" s="98">
        <f t="shared" si="7"/>
        <v>2534.4</v>
      </c>
      <c r="O11" s="122"/>
      <c r="P11" s="374" t="s">
        <v>26</v>
      </c>
      <c r="Q11" s="174"/>
      <c r="R11" s="174"/>
      <c r="S11" s="174"/>
      <c r="T11" s="1184"/>
      <c r="U11" s="1185"/>
      <c r="V11" s="375">
        <f>SUM(V5:V10)</f>
        <v>0</v>
      </c>
      <c r="X11" s="293"/>
      <c r="Y11" s="287" t="s">
        <v>602</v>
      </c>
      <c r="Z11" s="249">
        <v>500</v>
      </c>
      <c r="AA11" s="249">
        <v>400</v>
      </c>
      <c r="AB11" s="286">
        <f t="shared" si="5"/>
        <v>1250</v>
      </c>
      <c r="AC11" s="249">
        <v>1</v>
      </c>
      <c r="AD11" s="369">
        <f t="shared" si="3"/>
        <v>1250</v>
      </c>
      <c r="AE11" s="250">
        <v>880</v>
      </c>
      <c r="AF11" s="250">
        <v>1000</v>
      </c>
      <c r="AG11" s="288">
        <f t="shared" si="0"/>
        <v>0.88</v>
      </c>
      <c r="AH11" s="292">
        <f t="shared" si="1"/>
        <v>1100</v>
      </c>
    </row>
    <row r="12" spans="2:34" ht="15" customHeight="1" thickTop="1" x14ac:dyDescent="0.15">
      <c r="B12" s="1292" t="s">
        <v>103</v>
      </c>
      <c r="C12" s="214" t="s">
        <v>342</v>
      </c>
      <c r="D12" s="189">
        <v>18</v>
      </c>
      <c r="E12" s="373" t="s">
        <v>92</v>
      </c>
      <c r="F12" s="214">
        <v>3363</v>
      </c>
      <c r="G12" s="98">
        <f>D12*F12</f>
        <v>60534</v>
      </c>
      <c r="H12" s="109"/>
      <c r="I12" s="1289"/>
      <c r="J12" s="214" t="s">
        <v>603</v>
      </c>
      <c r="K12" s="316">
        <v>1.8</v>
      </c>
      <c r="L12" s="316">
        <v>1</v>
      </c>
      <c r="M12" s="316">
        <v>158.4</v>
      </c>
      <c r="N12" s="98">
        <f t="shared" si="7"/>
        <v>285.12</v>
      </c>
      <c r="O12" s="122"/>
      <c r="X12" s="293"/>
      <c r="Y12" s="287" t="s">
        <v>604</v>
      </c>
      <c r="Z12" s="249">
        <v>500</v>
      </c>
      <c r="AA12" s="249">
        <v>1500</v>
      </c>
      <c r="AB12" s="286">
        <f t="shared" si="5"/>
        <v>333.33333333333331</v>
      </c>
      <c r="AC12" s="249">
        <v>1</v>
      </c>
      <c r="AD12" s="369">
        <f t="shared" si="3"/>
        <v>333.33333333333331</v>
      </c>
      <c r="AE12" s="250">
        <v>3690</v>
      </c>
      <c r="AF12" s="250">
        <v>500</v>
      </c>
      <c r="AG12" s="288">
        <f t="shared" si="0"/>
        <v>7.38</v>
      </c>
      <c r="AH12" s="292">
        <f t="shared" si="1"/>
        <v>2460</v>
      </c>
    </row>
    <row r="13" spans="2:34" ht="15" customHeight="1" thickBot="1" x14ac:dyDescent="0.2">
      <c r="B13" s="1289"/>
      <c r="C13" s="214"/>
      <c r="D13" s="214"/>
      <c r="E13" s="373" t="s">
        <v>92</v>
      </c>
      <c r="F13" s="214"/>
      <c r="G13" s="98">
        <f>D13*F13</f>
        <v>0</v>
      </c>
      <c r="H13" s="109"/>
      <c r="I13" s="1289"/>
      <c r="J13" s="214" t="s">
        <v>605</v>
      </c>
      <c r="K13" s="316">
        <v>2</v>
      </c>
      <c r="L13" s="316">
        <v>1</v>
      </c>
      <c r="M13" s="316">
        <v>158.4</v>
      </c>
      <c r="N13" s="98">
        <f t="shared" si="7"/>
        <v>316.8</v>
      </c>
      <c r="O13" s="122"/>
      <c r="P13" s="317" t="s">
        <v>156</v>
      </c>
      <c r="X13" s="293"/>
      <c r="Y13" s="287"/>
      <c r="Z13" s="249"/>
      <c r="AA13" s="249"/>
      <c r="AB13" s="286"/>
      <c r="AC13" s="249"/>
      <c r="AD13" s="291"/>
      <c r="AE13" s="250"/>
      <c r="AF13" s="250"/>
      <c r="AG13" s="288"/>
      <c r="AH13" s="292"/>
    </row>
    <row r="14" spans="2:34" ht="15" customHeight="1" x14ac:dyDescent="0.15">
      <c r="B14" s="1289"/>
      <c r="C14" s="214"/>
      <c r="D14" s="214"/>
      <c r="E14" s="373"/>
      <c r="F14" s="214"/>
      <c r="G14" s="98">
        <f>D14*F14</f>
        <v>0</v>
      </c>
      <c r="H14" s="109"/>
      <c r="I14" s="1289"/>
      <c r="J14" s="214"/>
      <c r="K14" s="316"/>
      <c r="L14" s="316"/>
      <c r="M14" s="316"/>
      <c r="N14" s="98"/>
      <c r="O14" s="122"/>
      <c r="P14" s="748" t="s">
        <v>120</v>
      </c>
      <c r="Q14" s="677" t="s">
        <v>116</v>
      </c>
      <c r="R14" s="677" t="s">
        <v>117</v>
      </c>
      <c r="S14" s="677" t="s">
        <v>591</v>
      </c>
      <c r="T14" s="677" t="s">
        <v>118</v>
      </c>
      <c r="U14" s="688" t="s">
        <v>191</v>
      </c>
      <c r="V14" s="679" t="s">
        <v>119</v>
      </c>
      <c r="X14" s="293"/>
      <c r="Y14" s="287"/>
      <c r="Z14" s="249"/>
      <c r="AA14" s="249"/>
      <c r="AB14" s="286"/>
      <c r="AC14" s="249"/>
      <c r="AD14" s="249"/>
      <c r="AE14" s="250"/>
      <c r="AF14" s="250"/>
      <c r="AG14" s="288"/>
      <c r="AH14" s="292"/>
    </row>
    <row r="15" spans="2:34" ht="15" customHeight="1" thickBot="1" x14ac:dyDescent="0.2">
      <c r="B15" s="1289"/>
      <c r="C15" s="214"/>
      <c r="D15" s="214"/>
      <c r="E15" s="214"/>
      <c r="F15" s="214"/>
      <c r="G15" s="98">
        <f t="shared" ref="G15" si="8">D15*F15</f>
        <v>0</v>
      </c>
      <c r="H15" s="109"/>
      <c r="I15" s="1290"/>
      <c r="J15" s="167" t="s">
        <v>597</v>
      </c>
      <c r="K15" s="114">
        <f>SUM(K9:K14)</f>
        <v>23.3</v>
      </c>
      <c r="L15" s="114">
        <f>SUM(L9:L14)</f>
        <v>5</v>
      </c>
      <c r="M15" s="114"/>
      <c r="N15" s="112">
        <f>SUM(N9:N14)</f>
        <v>3690.7200000000003</v>
      </c>
      <c r="O15" s="122"/>
      <c r="P15" s="689" t="s">
        <v>264</v>
      </c>
      <c r="Q15" s="614">
        <v>80</v>
      </c>
      <c r="R15" s="751" t="s">
        <v>607</v>
      </c>
      <c r="S15" s="614">
        <v>800</v>
      </c>
      <c r="T15" s="614">
        <v>10</v>
      </c>
      <c r="U15" s="625">
        <v>250</v>
      </c>
      <c r="V15" s="749">
        <f>Q15*S15/T15*(10/U15)</f>
        <v>256</v>
      </c>
      <c r="X15" s="295"/>
      <c r="Y15" s="296" t="s">
        <v>95</v>
      </c>
      <c r="Z15" s="297"/>
      <c r="AA15" s="297"/>
      <c r="AB15" s="298"/>
      <c r="AC15" s="297"/>
      <c r="AD15" s="297"/>
      <c r="AE15" s="297"/>
      <c r="AF15" s="297"/>
      <c r="AG15" s="300"/>
      <c r="AH15" s="299">
        <f>SUM(AH4:AH14)</f>
        <v>20120</v>
      </c>
    </row>
    <row r="16" spans="2:34" ht="15" customHeight="1" thickTop="1" thickBot="1" x14ac:dyDescent="0.2">
      <c r="B16" s="1290"/>
      <c r="C16" s="101" t="s">
        <v>95</v>
      </c>
      <c r="D16" s="102"/>
      <c r="E16" s="102"/>
      <c r="F16" s="102"/>
      <c r="G16" s="103">
        <f>SUM(G12:G15)</f>
        <v>60534</v>
      </c>
      <c r="H16" s="109"/>
      <c r="I16" s="1292" t="s">
        <v>113</v>
      </c>
      <c r="J16" s="214" t="s">
        <v>262</v>
      </c>
      <c r="K16" s="316">
        <v>1</v>
      </c>
      <c r="L16" s="316">
        <v>0.5</v>
      </c>
      <c r="M16" s="316">
        <v>168.4</v>
      </c>
      <c r="N16" s="98">
        <f>K16*L16*M16</f>
        <v>84.2</v>
      </c>
      <c r="O16" s="122"/>
      <c r="P16" s="689" t="s">
        <v>265</v>
      </c>
      <c r="Q16" s="614">
        <v>2</v>
      </c>
      <c r="R16" s="751" t="s">
        <v>607</v>
      </c>
      <c r="S16" s="614">
        <v>9000</v>
      </c>
      <c r="T16" s="614">
        <v>10</v>
      </c>
      <c r="U16" s="625">
        <v>250</v>
      </c>
      <c r="V16" s="749">
        <f t="shared" ref="V16:V27" si="9">Q16*S16/T16*(10/U16)</f>
        <v>72</v>
      </c>
      <c r="X16" s="386"/>
      <c r="Y16" s="366" t="s">
        <v>608</v>
      </c>
      <c r="Z16" s="367">
        <v>500</v>
      </c>
      <c r="AA16" s="367">
        <v>80</v>
      </c>
      <c r="AB16" s="376">
        <f t="shared" ref="AB16:AB24" si="10">Z16/AA16*1000</f>
        <v>6250</v>
      </c>
      <c r="AC16" s="367">
        <v>1</v>
      </c>
      <c r="AD16" s="369">
        <f t="shared" ref="AD16:AD24" si="11">AB16*AC16</f>
        <v>6250</v>
      </c>
      <c r="AE16" s="377">
        <v>8210</v>
      </c>
      <c r="AF16" s="377">
        <v>20000</v>
      </c>
      <c r="AG16" s="371">
        <f t="shared" ref="AG16:AG24" si="12">ROUNDUP((AE16/AF16),2)</f>
        <v>0.42</v>
      </c>
      <c r="AH16" s="372">
        <f t="shared" ref="AH16:AH26" si="13">AB16*AC16*AG16</f>
        <v>2625</v>
      </c>
    </row>
    <row r="17" spans="2:34" ht="15" customHeight="1" thickTop="1" thickBot="1" x14ac:dyDescent="0.2">
      <c r="B17" s="1292" t="s">
        <v>105</v>
      </c>
      <c r="C17" s="214"/>
      <c r="D17" s="214"/>
      <c r="E17" s="373" t="s">
        <v>96</v>
      </c>
      <c r="F17" s="214"/>
      <c r="G17" s="98">
        <f t="shared" ref="G17" si="14">D17*F17</f>
        <v>0</v>
      </c>
      <c r="H17" s="109"/>
      <c r="I17" s="1289"/>
      <c r="J17" s="214" t="s">
        <v>609</v>
      </c>
      <c r="K17" s="316">
        <v>3.1</v>
      </c>
      <c r="L17" s="316">
        <v>1</v>
      </c>
      <c r="M17" s="316">
        <v>168.4</v>
      </c>
      <c r="N17" s="98">
        <f t="shared" ref="N17:N19" si="15">K17*L17*M17</f>
        <v>522.04000000000008</v>
      </c>
      <c r="O17" s="122"/>
      <c r="P17" s="613" t="s">
        <v>268</v>
      </c>
      <c r="Q17" s="614">
        <v>1</v>
      </c>
      <c r="R17" s="628" t="s">
        <v>65</v>
      </c>
      <c r="S17" s="614">
        <v>30000</v>
      </c>
      <c r="T17" s="614">
        <v>7</v>
      </c>
      <c r="U17" s="625">
        <v>250</v>
      </c>
      <c r="V17" s="749">
        <f t="shared" si="9"/>
        <v>171.42857142857142</v>
      </c>
      <c r="X17" s="293"/>
      <c r="Y17" s="247" t="s">
        <v>248</v>
      </c>
      <c r="Z17" s="248">
        <v>500</v>
      </c>
      <c r="AA17" s="248">
        <v>1000</v>
      </c>
      <c r="AB17" s="286">
        <f t="shared" si="10"/>
        <v>500</v>
      </c>
      <c r="AC17" s="249">
        <v>1</v>
      </c>
      <c r="AD17" s="369">
        <f t="shared" si="11"/>
        <v>500</v>
      </c>
      <c r="AE17" s="250">
        <v>2240</v>
      </c>
      <c r="AF17" s="250">
        <v>500</v>
      </c>
      <c r="AG17" s="288">
        <f t="shared" si="12"/>
        <v>4.4800000000000004</v>
      </c>
      <c r="AH17" s="292">
        <f t="shared" si="13"/>
        <v>2240</v>
      </c>
    </row>
    <row r="18" spans="2:34" ht="15" customHeight="1" thickBot="1" x14ac:dyDescent="0.2">
      <c r="B18" s="1289"/>
      <c r="C18" s="214"/>
      <c r="D18" s="214"/>
      <c r="E18" s="373"/>
      <c r="F18" s="214"/>
      <c r="G18" s="98">
        <f>D18*F18</f>
        <v>0</v>
      </c>
      <c r="H18" s="109"/>
      <c r="I18" s="1289"/>
      <c r="J18" s="214" t="s">
        <v>263</v>
      </c>
      <c r="K18" s="316">
        <v>2.5</v>
      </c>
      <c r="L18" s="316">
        <v>0.5</v>
      </c>
      <c r="M18" s="316">
        <v>168.4</v>
      </c>
      <c r="N18" s="98">
        <f t="shared" si="15"/>
        <v>210.5</v>
      </c>
      <c r="O18" s="122"/>
      <c r="P18" s="613" t="s">
        <v>266</v>
      </c>
      <c r="Q18" s="614">
        <v>2</v>
      </c>
      <c r="R18" s="628" t="s">
        <v>192</v>
      </c>
      <c r="S18" s="614">
        <v>3000</v>
      </c>
      <c r="T18" s="614">
        <v>3</v>
      </c>
      <c r="U18" s="625">
        <v>250</v>
      </c>
      <c r="V18" s="749">
        <f t="shared" si="9"/>
        <v>80</v>
      </c>
      <c r="X18" s="294"/>
      <c r="Y18" s="247" t="s">
        <v>249</v>
      </c>
      <c r="Z18" s="248">
        <v>500</v>
      </c>
      <c r="AA18" s="248">
        <v>4000</v>
      </c>
      <c r="AB18" s="286">
        <f t="shared" si="10"/>
        <v>125</v>
      </c>
      <c r="AC18" s="249">
        <v>1</v>
      </c>
      <c r="AD18" s="369">
        <f t="shared" si="11"/>
        <v>125</v>
      </c>
      <c r="AE18" s="250">
        <v>3460</v>
      </c>
      <c r="AF18" s="250">
        <v>250</v>
      </c>
      <c r="AG18" s="288">
        <f t="shared" si="12"/>
        <v>13.84</v>
      </c>
      <c r="AH18" s="292">
        <f t="shared" si="13"/>
        <v>1730</v>
      </c>
    </row>
    <row r="19" spans="2:34" ht="15" customHeight="1" thickBot="1" x14ac:dyDescent="0.2">
      <c r="B19" s="1289"/>
      <c r="C19" s="214"/>
      <c r="D19" s="214"/>
      <c r="E19" s="214"/>
      <c r="F19" s="214"/>
      <c r="G19" s="98">
        <f t="shared" ref="G19" si="16">D19*F19</f>
        <v>0</v>
      </c>
      <c r="H19" s="109"/>
      <c r="I19" s="1289"/>
      <c r="J19" s="214" t="s">
        <v>610</v>
      </c>
      <c r="K19" s="316">
        <v>4.2</v>
      </c>
      <c r="L19" s="316">
        <v>1</v>
      </c>
      <c r="M19" s="316">
        <v>168.4</v>
      </c>
      <c r="N19" s="98">
        <f t="shared" si="15"/>
        <v>707.28000000000009</v>
      </c>
      <c r="O19" s="122"/>
      <c r="P19" s="613" t="s">
        <v>267</v>
      </c>
      <c r="Q19" s="614">
        <v>2</v>
      </c>
      <c r="R19" s="751" t="s">
        <v>65</v>
      </c>
      <c r="S19" s="614">
        <v>2000</v>
      </c>
      <c r="T19" s="614">
        <v>3</v>
      </c>
      <c r="U19" s="625">
        <v>250</v>
      </c>
      <c r="V19" s="749">
        <f t="shared" si="9"/>
        <v>53.333333333333329</v>
      </c>
      <c r="X19" s="293"/>
      <c r="Y19" s="287" t="s">
        <v>252</v>
      </c>
      <c r="Z19" s="249">
        <v>500</v>
      </c>
      <c r="AA19" s="249">
        <v>2000</v>
      </c>
      <c r="AB19" s="286">
        <f t="shared" si="10"/>
        <v>250</v>
      </c>
      <c r="AC19" s="249">
        <v>1</v>
      </c>
      <c r="AD19" s="369">
        <f t="shared" si="11"/>
        <v>250</v>
      </c>
      <c r="AE19" s="250">
        <v>2470</v>
      </c>
      <c r="AF19" s="250">
        <v>500</v>
      </c>
      <c r="AG19" s="288">
        <f t="shared" si="12"/>
        <v>4.9400000000000004</v>
      </c>
      <c r="AH19" s="292">
        <f t="shared" si="13"/>
        <v>1235</v>
      </c>
    </row>
    <row r="20" spans="2:34" ht="15" customHeight="1" thickBot="1" x14ac:dyDescent="0.2">
      <c r="B20" s="1290"/>
      <c r="C20" s="101" t="s">
        <v>95</v>
      </c>
      <c r="D20" s="102"/>
      <c r="E20" s="102"/>
      <c r="F20" s="102"/>
      <c r="G20" s="103">
        <f>SUM(G17:G19)</f>
        <v>0</v>
      </c>
      <c r="H20" s="109"/>
      <c r="I20" s="1290"/>
      <c r="J20" s="167" t="s">
        <v>597</v>
      </c>
      <c r="K20" s="114">
        <f>SUM(K16:K19)</f>
        <v>10.8</v>
      </c>
      <c r="L20" s="115">
        <f>SUM(L16:L19)</f>
        <v>3</v>
      </c>
      <c r="M20" s="116"/>
      <c r="N20" s="112">
        <f>SUM(N16:N19)</f>
        <v>1524.0200000000002</v>
      </c>
      <c r="O20" s="122"/>
      <c r="P20" s="613" t="s">
        <v>269</v>
      </c>
      <c r="Q20" s="614">
        <v>2</v>
      </c>
      <c r="R20" s="628" t="s">
        <v>192</v>
      </c>
      <c r="S20" s="614">
        <v>1000</v>
      </c>
      <c r="T20" s="614">
        <v>3</v>
      </c>
      <c r="U20" s="625">
        <v>250</v>
      </c>
      <c r="V20" s="749">
        <f t="shared" si="9"/>
        <v>26.666666666666664</v>
      </c>
      <c r="X20" s="293" t="s">
        <v>256</v>
      </c>
      <c r="Y20" s="287" t="s">
        <v>612</v>
      </c>
      <c r="Z20" s="249">
        <v>500</v>
      </c>
      <c r="AA20" s="249">
        <v>150</v>
      </c>
      <c r="AB20" s="286">
        <f t="shared" si="10"/>
        <v>3333.3333333333335</v>
      </c>
      <c r="AC20" s="249">
        <v>1</v>
      </c>
      <c r="AD20" s="369">
        <f t="shared" si="11"/>
        <v>3333.3333333333335</v>
      </c>
      <c r="AE20" s="250">
        <v>8210</v>
      </c>
      <c r="AF20" s="250">
        <v>20000</v>
      </c>
      <c r="AG20" s="288">
        <f t="shared" si="12"/>
        <v>0.42</v>
      </c>
      <c r="AH20" s="292">
        <f t="shared" si="13"/>
        <v>1400</v>
      </c>
    </row>
    <row r="21" spans="2:34" ht="15" customHeight="1" thickTop="1" thickBot="1" x14ac:dyDescent="0.2">
      <c r="B21" s="1292" t="s">
        <v>106</v>
      </c>
      <c r="C21" s="214"/>
      <c r="D21" s="214"/>
      <c r="E21" s="373" t="s">
        <v>97</v>
      </c>
      <c r="F21" s="214"/>
      <c r="G21" s="98">
        <f>D21*F21</f>
        <v>0</v>
      </c>
      <c r="H21" s="109"/>
      <c r="I21" s="1292" t="s">
        <v>114</v>
      </c>
      <c r="J21" s="214"/>
      <c r="K21" s="316"/>
      <c r="L21" s="316"/>
      <c r="M21" s="316"/>
      <c r="N21" s="98">
        <f>K21*L21*M21</f>
        <v>0</v>
      </c>
      <c r="O21" s="122"/>
      <c r="P21" s="613" t="s">
        <v>287</v>
      </c>
      <c r="Q21" s="614">
        <v>2</v>
      </c>
      <c r="R21" s="751" t="s">
        <v>192</v>
      </c>
      <c r="S21" s="614">
        <v>1250</v>
      </c>
      <c r="T21" s="614">
        <v>10</v>
      </c>
      <c r="U21" s="625">
        <v>250</v>
      </c>
      <c r="V21" s="749">
        <f t="shared" si="9"/>
        <v>10</v>
      </c>
      <c r="X21" s="293"/>
      <c r="Y21" s="287" t="s">
        <v>251</v>
      </c>
      <c r="Z21" s="249">
        <v>500</v>
      </c>
      <c r="AA21" s="249">
        <v>1000</v>
      </c>
      <c r="AB21" s="286">
        <f t="shared" si="10"/>
        <v>500</v>
      </c>
      <c r="AC21" s="249">
        <v>1</v>
      </c>
      <c r="AD21" s="369">
        <f t="shared" si="11"/>
        <v>500</v>
      </c>
      <c r="AE21" s="250">
        <v>2130</v>
      </c>
      <c r="AF21" s="250">
        <v>500</v>
      </c>
      <c r="AG21" s="288">
        <f t="shared" si="12"/>
        <v>4.26</v>
      </c>
      <c r="AH21" s="292">
        <f t="shared" si="13"/>
        <v>2130</v>
      </c>
    </row>
    <row r="22" spans="2:34" ht="15" customHeight="1" thickBot="1" x14ac:dyDescent="0.2">
      <c r="B22" s="1289"/>
      <c r="C22" s="214"/>
      <c r="D22" s="214"/>
      <c r="E22" s="373" t="s">
        <v>97</v>
      </c>
      <c r="F22" s="214"/>
      <c r="G22" s="98">
        <f>D22*F22</f>
        <v>0</v>
      </c>
      <c r="H22" s="109"/>
      <c r="I22" s="1289"/>
      <c r="J22" s="214"/>
      <c r="K22" s="316"/>
      <c r="L22" s="316"/>
      <c r="M22" s="316"/>
      <c r="N22" s="98">
        <f t="shared" ref="N22" si="17">K22*L22*M22</f>
        <v>0</v>
      </c>
      <c r="O22" s="122"/>
      <c r="P22" s="613" t="s">
        <v>288</v>
      </c>
      <c r="Q22" s="614">
        <v>4</v>
      </c>
      <c r="R22" s="751" t="s">
        <v>96</v>
      </c>
      <c r="S22" s="614">
        <v>7200</v>
      </c>
      <c r="T22" s="614">
        <v>10</v>
      </c>
      <c r="U22" s="625">
        <v>250</v>
      </c>
      <c r="V22" s="749">
        <f t="shared" si="9"/>
        <v>115.2</v>
      </c>
      <c r="X22" s="293"/>
      <c r="Y22" s="287" t="s">
        <v>252</v>
      </c>
      <c r="Z22" s="249">
        <v>500</v>
      </c>
      <c r="AA22" s="249">
        <v>1500</v>
      </c>
      <c r="AB22" s="286">
        <f t="shared" si="10"/>
        <v>333.33333333333331</v>
      </c>
      <c r="AC22" s="249">
        <v>1</v>
      </c>
      <c r="AD22" s="369">
        <f t="shared" si="11"/>
        <v>333.33333333333331</v>
      </c>
      <c r="AE22" s="250">
        <v>2470</v>
      </c>
      <c r="AF22" s="250">
        <v>500</v>
      </c>
      <c r="AG22" s="288">
        <f t="shared" si="12"/>
        <v>4.9400000000000004</v>
      </c>
      <c r="AH22" s="292">
        <f t="shared" si="13"/>
        <v>1646.6666666666667</v>
      </c>
    </row>
    <row r="23" spans="2:34" ht="15" customHeight="1" thickBot="1" x14ac:dyDescent="0.2">
      <c r="B23" s="1289"/>
      <c r="C23" s="214"/>
      <c r="D23" s="214"/>
      <c r="E23" s="373" t="s">
        <v>97</v>
      </c>
      <c r="F23" s="214"/>
      <c r="G23" s="98">
        <f>D23*F23</f>
        <v>0</v>
      </c>
      <c r="H23" s="109"/>
      <c r="I23" s="1290"/>
      <c r="J23" s="167" t="s">
        <v>613</v>
      </c>
      <c r="K23" s="114">
        <f>SUM(K21:K22)</f>
        <v>0</v>
      </c>
      <c r="L23" s="115">
        <f>SUM(L21:L22)</f>
        <v>0</v>
      </c>
      <c r="M23" s="116"/>
      <c r="N23" s="112">
        <f>SUM(N21:N22)</f>
        <v>0</v>
      </c>
      <c r="O23" s="122"/>
      <c r="P23" s="613" t="s">
        <v>289</v>
      </c>
      <c r="Q23" s="614">
        <v>2</v>
      </c>
      <c r="R23" s="751" t="s">
        <v>96</v>
      </c>
      <c r="S23" s="614">
        <v>10000</v>
      </c>
      <c r="T23" s="614">
        <v>10</v>
      </c>
      <c r="U23" s="625">
        <v>250</v>
      </c>
      <c r="V23" s="749">
        <f t="shared" si="9"/>
        <v>80</v>
      </c>
      <c r="X23" s="293"/>
      <c r="Y23" s="287" t="s">
        <v>614</v>
      </c>
      <c r="Z23" s="249">
        <v>500</v>
      </c>
      <c r="AA23" s="249">
        <v>3000</v>
      </c>
      <c r="AB23" s="286">
        <f t="shared" si="10"/>
        <v>166.66666666666666</v>
      </c>
      <c r="AC23" s="249">
        <v>1</v>
      </c>
      <c r="AD23" s="369">
        <f t="shared" si="11"/>
        <v>166.66666666666666</v>
      </c>
      <c r="AE23" s="250">
        <v>4900</v>
      </c>
      <c r="AF23" s="250">
        <v>250</v>
      </c>
      <c r="AG23" s="288">
        <f t="shared" si="12"/>
        <v>19.600000000000001</v>
      </c>
      <c r="AH23" s="292">
        <f t="shared" si="13"/>
        <v>3266.6666666666665</v>
      </c>
    </row>
    <row r="24" spans="2:34" ht="15" customHeight="1" thickTop="1" thickBot="1" x14ac:dyDescent="0.2">
      <c r="B24" s="1293"/>
      <c r="C24" s="104" t="s">
        <v>98</v>
      </c>
      <c r="D24" s="105"/>
      <c r="E24" s="105"/>
      <c r="F24" s="111"/>
      <c r="G24" s="106">
        <f>SUM(G21:G23)</f>
        <v>0</v>
      </c>
      <c r="I24" s="1292" t="s">
        <v>196</v>
      </c>
      <c r="J24" s="214"/>
      <c r="K24" s="316"/>
      <c r="L24" s="316"/>
      <c r="M24" s="316"/>
      <c r="N24" s="98">
        <f>K24*L24*M24</f>
        <v>0</v>
      </c>
      <c r="O24" s="122"/>
      <c r="P24" s="613" t="s">
        <v>290</v>
      </c>
      <c r="Q24" s="614">
        <v>1</v>
      </c>
      <c r="R24" s="751" t="s">
        <v>192</v>
      </c>
      <c r="S24" s="614">
        <v>2500</v>
      </c>
      <c r="T24" s="614">
        <v>10</v>
      </c>
      <c r="U24" s="625">
        <v>250</v>
      </c>
      <c r="V24" s="749">
        <f t="shared" si="9"/>
        <v>10</v>
      </c>
      <c r="X24" s="293"/>
      <c r="Y24" s="287" t="s">
        <v>615</v>
      </c>
      <c r="Z24" s="249">
        <v>500</v>
      </c>
      <c r="AA24" s="249">
        <v>3000</v>
      </c>
      <c r="AB24" s="286">
        <f t="shared" si="10"/>
        <v>166.66666666666666</v>
      </c>
      <c r="AC24" s="249">
        <v>1</v>
      </c>
      <c r="AD24" s="369">
        <f t="shared" si="11"/>
        <v>166.66666666666666</v>
      </c>
      <c r="AE24" s="250">
        <v>4270</v>
      </c>
      <c r="AF24" s="250">
        <v>500</v>
      </c>
      <c r="AG24" s="288">
        <f t="shared" si="12"/>
        <v>8.5399999999999991</v>
      </c>
      <c r="AH24" s="292">
        <f t="shared" si="13"/>
        <v>1423.333333333333</v>
      </c>
    </row>
    <row r="25" spans="2:34" ht="15" customHeight="1" x14ac:dyDescent="0.15">
      <c r="H25" s="110"/>
      <c r="I25" s="1289"/>
      <c r="J25" s="214"/>
      <c r="K25" s="316"/>
      <c r="L25" s="316"/>
      <c r="M25" s="316"/>
      <c r="N25" s="98">
        <f t="shared" ref="N25:N26" si="18">K25*L25*M25</f>
        <v>0</v>
      </c>
      <c r="O25" s="122"/>
      <c r="P25" s="613" t="s">
        <v>291</v>
      </c>
      <c r="Q25" s="614">
        <v>1</v>
      </c>
      <c r="R25" s="751" t="s">
        <v>192</v>
      </c>
      <c r="S25" s="614">
        <v>3000</v>
      </c>
      <c r="T25" s="614">
        <v>10</v>
      </c>
      <c r="U25" s="625">
        <v>250</v>
      </c>
      <c r="V25" s="749">
        <f t="shared" si="9"/>
        <v>12</v>
      </c>
      <c r="X25" s="293"/>
      <c r="Y25" s="287"/>
      <c r="Z25" s="249"/>
      <c r="AA25" s="249"/>
      <c r="AB25" s="286"/>
      <c r="AC25" s="249"/>
      <c r="AD25" s="291"/>
      <c r="AE25" s="250"/>
      <c r="AF25" s="250"/>
      <c r="AG25" s="288"/>
      <c r="AH25" s="292"/>
    </row>
    <row r="26" spans="2:34" ht="15" customHeight="1" thickBot="1" x14ac:dyDescent="0.2">
      <c r="B26" s="5" t="s">
        <v>616</v>
      </c>
      <c r="C26" s="5"/>
      <c r="D26" s="28"/>
      <c r="E26" s="5"/>
      <c r="F26" s="28"/>
      <c r="G26" s="29"/>
      <c r="H26" s="108"/>
      <c r="I26" s="1289"/>
      <c r="J26" s="214"/>
      <c r="K26" s="316"/>
      <c r="L26" s="316"/>
      <c r="M26" s="316"/>
      <c r="N26" s="98">
        <f t="shared" si="18"/>
        <v>0</v>
      </c>
      <c r="O26" s="122"/>
      <c r="P26" s="613" t="s">
        <v>292</v>
      </c>
      <c r="Q26" s="614">
        <v>1</v>
      </c>
      <c r="R26" s="751" t="s">
        <v>192</v>
      </c>
      <c r="S26" s="614">
        <v>15000</v>
      </c>
      <c r="T26" s="614">
        <v>10</v>
      </c>
      <c r="U26" s="625">
        <v>250</v>
      </c>
      <c r="V26" s="749">
        <f t="shared" si="9"/>
        <v>60</v>
      </c>
      <c r="X26" s="293"/>
      <c r="Y26" s="290"/>
      <c r="Z26" s="248"/>
      <c r="AA26" s="248"/>
      <c r="AB26" s="289"/>
      <c r="AC26" s="249"/>
      <c r="AD26" s="249"/>
      <c r="AE26" s="250"/>
      <c r="AF26" s="250"/>
      <c r="AG26" s="288"/>
      <c r="AH26" s="292">
        <f t="shared" si="13"/>
        <v>0</v>
      </c>
    </row>
    <row r="27" spans="2:34" ht="15" customHeight="1" thickBot="1" x14ac:dyDescent="0.2">
      <c r="B27" s="499" t="s">
        <v>57</v>
      </c>
      <c r="C27" s="500" t="s">
        <v>87</v>
      </c>
      <c r="D27" s="500" t="s">
        <v>88</v>
      </c>
      <c r="E27" s="500" t="s">
        <v>89</v>
      </c>
      <c r="F27" s="500" t="s">
        <v>21</v>
      </c>
      <c r="G27" s="501" t="s">
        <v>90</v>
      </c>
      <c r="H27" s="109"/>
      <c r="I27" s="1290"/>
      <c r="J27" s="167" t="s">
        <v>617</v>
      </c>
      <c r="K27" s="114">
        <f>SUM(K24:K26)</f>
        <v>0</v>
      </c>
      <c r="L27" s="115">
        <f>SUM(L24:L26)</f>
        <v>0</v>
      </c>
      <c r="M27" s="116"/>
      <c r="N27" s="112">
        <f>SUM(N24:N26)</f>
        <v>0</v>
      </c>
      <c r="O27" s="122"/>
      <c r="P27" s="613" t="s">
        <v>618</v>
      </c>
      <c r="Q27" s="614">
        <v>1</v>
      </c>
      <c r="R27" s="751" t="s">
        <v>192</v>
      </c>
      <c r="S27" s="614">
        <v>90000</v>
      </c>
      <c r="T27" s="614">
        <v>10</v>
      </c>
      <c r="U27" s="625">
        <v>250</v>
      </c>
      <c r="V27" s="749">
        <f t="shared" si="9"/>
        <v>360</v>
      </c>
      <c r="X27" s="295"/>
      <c r="Y27" s="296" t="s">
        <v>95</v>
      </c>
      <c r="Z27" s="297"/>
      <c r="AA27" s="297"/>
      <c r="AB27" s="298"/>
      <c r="AC27" s="297"/>
      <c r="AD27" s="297"/>
      <c r="AE27" s="297"/>
      <c r="AF27" s="297"/>
      <c r="AG27" s="301"/>
      <c r="AH27" s="299">
        <f>SUM(AH16:AH26)</f>
        <v>17696.666666666664</v>
      </c>
    </row>
    <row r="28" spans="2:34" ht="15" customHeight="1" thickTop="1" thickBot="1" x14ac:dyDescent="0.2">
      <c r="B28" s="1288" t="s">
        <v>27</v>
      </c>
      <c r="C28" s="214" t="str">
        <f>Y4</f>
        <v>ICボルドー66Ｄ</v>
      </c>
      <c r="D28" s="214">
        <f>AD4</f>
        <v>12500</v>
      </c>
      <c r="E28" s="373" t="s">
        <v>619</v>
      </c>
      <c r="F28" s="378">
        <f>AG4</f>
        <v>0.28000000000000003</v>
      </c>
      <c r="G28" s="97">
        <f t="shared" ref="G28:G37" si="19">D28*F28</f>
        <v>3500.0000000000005</v>
      </c>
      <c r="H28" s="109"/>
      <c r="I28" s="1292" t="s">
        <v>110</v>
      </c>
      <c r="J28" s="214"/>
      <c r="K28" s="316"/>
      <c r="L28" s="316"/>
      <c r="M28" s="316"/>
      <c r="N28" s="98">
        <f>K28*L28*M28</f>
        <v>0</v>
      </c>
      <c r="O28" s="122"/>
      <c r="P28" s="166"/>
      <c r="Q28" s="95"/>
      <c r="R28" s="446"/>
      <c r="S28" s="95"/>
      <c r="T28" s="95"/>
      <c r="U28" s="213"/>
      <c r="V28" s="120"/>
      <c r="X28" s="294"/>
      <c r="Y28" s="287" t="s">
        <v>620</v>
      </c>
      <c r="Z28" s="249">
        <v>100</v>
      </c>
      <c r="AA28" s="249">
        <v>100</v>
      </c>
      <c r="AB28" s="286">
        <f t="shared" ref="AB28" si="20">Z28/AA28*1000</f>
        <v>1000</v>
      </c>
      <c r="AC28" s="249">
        <v>3</v>
      </c>
      <c r="AD28" s="369">
        <f t="shared" ref="AD28" si="21">AB28*AC28</f>
        <v>3000</v>
      </c>
      <c r="AE28" s="250">
        <v>45750</v>
      </c>
      <c r="AF28" s="250">
        <v>22000</v>
      </c>
      <c r="AG28" s="288">
        <f t="shared" ref="AG28" si="22">ROUNDUP((AE28/AF28),2)</f>
        <v>2.0799999999999996</v>
      </c>
      <c r="AH28" s="292">
        <f>AB28*AC28*AG28</f>
        <v>6239.9999999999991</v>
      </c>
    </row>
    <row r="29" spans="2:34" ht="15" customHeight="1" x14ac:dyDescent="0.15">
      <c r="B29" s="1289"/>
      <c r="C29" s="214" t="str">
        <f t="shared" ref="C29:C36" si="23">Y5</f>
        <v>ストロビードライフロアブル</v>
      </c>
      <c r="D29" s="214">
        <f t="shared" ref="D29:D36" si="24">AD5</f>
        <v>166.66666666666666</v>
      </c>
      <c r="E29" s="373" t="s">
        <v>619</v>
      </c>
      <c r="F29" s="378">
        <f t="shared" ref="F29:F36" si="25">AG5</f>
        <v>11.56</v>
      </c>
      <c r="G29" s="98">
        <f t="shared" si="19"/>
        <v>1926.6666666666667</v>
      </c>
      <c r="H29" s="109"/>
      <c r="I29" s="1289"/>
      <c r="J29" s="214"/>
      <c r="K29" s="316"/>
      <c r="L29" s="316"/>
      <c r="M29" s="316"/>
      <c r="N29" s="98">
        <f t="shared" ref="N29:N30" si="26">K29*L29*M29</f>
        <v>0</v>
      </c>
      <c r="O29" s="27"/>
      <c r="P29" s="166"/>
      <c r="Q29" s="95"/>
      <c r="R29" s="446"/>
      <c r="S29" s="95"/>
      <c r="T29" s="95"/>
      <c r="U29" s="213"/>
      <c r="V29" s="120"/>
      <c r="X29" s="293" t="s">
        <v>257</v>
      </c>
      <c r="Y29" s="287"/>
      <c r="Z29" s="249"/>
      <c r="AA29" s="249"/>
      <c r="AB29" s="286"/>
      <c r="AC29" s="249"/>
      <c r="AD29" s="369"/>
      <c r="AE29" s="250"/>
      <c r="AF29" s="250"/>
      <c r="AG29" s="288"/>
      <c r="AH29" s="292"/>
    </row>
    <row r="30" spans="2:34" ht="15" customHeight="1" x14ac:dyDescent="0.15">
      <c r="B30" s="1289"/>
      <c r="C30" s="214" t="str">
        <f t="shared" si="23"/>
        <v>エムダイファー</v>
      </c>
      <c r="D30" s="214">
        <f t="shared" si="24"/>
        <v>833.33333333333337</v>
      </c>
      <c r="E30" s="373" t="s">
        <v>619</v>
      </c>
      <c r="F30" s="378">
        <f t="shared" si="25"/>
        <v>1.43</v>
      </c>
      <c r="G30" s="98">
        <f t="shared" si="19"/>
        <v>1191.6666666666667</v>
      </c>
      <c r="H30" s="109"/>
      <c r="I30" s="1289"/>
      <c r="J30" s="214"/>
      <c r="K30" s="316"/>
      <c r="L30" s="316"/>
      <c r="M30" s="316"/>
      <c r="N30" s="98">
        <f t="shared" si="26"/>
        <v>0</v>
      </c>
      <c r="P30" s="166"/>
      <c r="Q30" s="95"/>
      <c r="R30" s="446"/>
      <c r="S30" s="95"/>
      <c r="T30" s="95"/>
      <c r="U30" s="213"/>
      <c r="V30" s="120"/>
      <c r="X30" s="293"/>
      <c r="Y30" s="304"/>
      <c r="Z30" s="305"/>
      <c r="AA30" s="305"/>
      <c r="AB30" s="306"/>
      <c r="AC30" s="305"/>
      <c r="AD30" s="307"/>
      <c r="AE30" s="308"/>
      <c r="AF30" s="308"/>
      <c r="AG30" s="309"/>
      <c r="AH30" s="310"/>
    </row>
    <row r="31" spans="2:34" ht="15" customHeight="1" thickBot="1" x14ac:dyDescent="0.2">
      <c r="B31" s="1289"/>
      <c r="C31" s="214" t="str">
        <f t="shared" si="23"/>
        <v>コサイド3000</v>
      </c>
      <c r="D31" s="214">
        <f t="shared" si="24"/>
        <v>500</v>
      </c>
      <c r="E31" s="373" t="s">
        <v>619</v>
      </c>
      <c r="F31" s="378">
        <f t="shared" si="25"/>
        <v>4.0599999999999996</v>
      </c>
      <c r="G31" s="98">
        <f t="shared" si="19"/>
        <v>2029.9999999999998</v>
      </c>
      <c r="H31" s="109"/>
      <c r="I31" s="1293"/>
      <c r="J31" s="168" t="s">
        <v>621</v>
      </c>
      <c r="K31" s="117">
        <f>SUM(K28:K30)</f>
        <v>0</v>
      </c>
      <c r="L31" s="379">
        <f>SUM(L28:L30)</f>
        <v>0</v>
      </c>
      <c r="M31" s="119"/>
      <c r="N31" s="380">
        <f>SUM(N28:N30)</f>
        <v>0</v>
      </c>
      <c r="P31" s="166"/>
      <c r="Q31" s="95"/>
      <c r="R31" s="446"/>
      <c r="S31" s="95"/>
      <c r="T31" s="95"/>
      <c r="U31" s="213"/>
      <c r="V31" s="120"/>
      <c r="X31" s="295"/>
      <c r="Y31" s="296" t="s">
        <v>95</v>
      </c>
      <c r="Z31" s="297"/>
      <c r="AA31" s="297"/>
      <c r="AB31" s="298"/>
      <c r="AC31" s="297"/>
      <c r="AD31" s="297"/>
      <c r="AE31" s="297"/>
      <c r="AF31" s="297"/>
      <c r="AG31" s="301"/>
      <c r="AH31" s="299">
        <f>SUM(AH28:AH29)</f>
        <v>6239.9999999999991</v>
      </c>
    </row>
    <row r="32" spans="2:34" ht="15" customHeight="1" thickBot="1" x14ac:dyDescent="0.2">
      <c r="B32" s="1289"/>
      <c r="C32" s="214" t="str">
        <f t="shared" si="23"/>
        <v>クレフノン</v>
      </c>
      <c r="D32" s="214">
        <f t="shared" si="24"/>
        <v>5000</v>
      </c>
      <c r="E32" s="373" t="s">
        <v>619</v>
      </c>
      <c r="F32" s="378">
        <f t="shared" si="25"/>
        <v>0.21000000000000002</v>
      </c>
      <c r="G32" s="98">
        <f t="shared" si="19"/>
        <v>1050</v>
      </c>
      <c r="H32" s="109"/>
      <c r="I32" s="93"/>
      <c r="J32" s="93"/>
      <c r="K32" s="93"/>
      <c r="L32" s="93"/>
      <c r="M32" s="93"/>
      <c r="N32" s="93"/>
      <c r="P32" s="166"/>
      <c r="Q32" s="95"/>
      <c r="R32" s="446"/>
      <c r="S32" s="95"/>
      <c r="T32" s="95"/>
      <c r="U32" s="213"/>
      <c r="V32" s="120"/>
      <c r="X32" s="504"/>
      <c r="Y32" s="381" t="s">
        <v>622</v>
      </c>
      <c r="Z32" s="369">
        <v>500</v>
      </c>
      <c r="AA32" s="369">
        <v>1000</v>
      </c>
      <c r="AB32" s="368">
        <f t="shared" ref="AB32:AB33" si="27">Z32/AA32*1000</f>
        <v>500</v>
      </c>
      <c r="AC32" s="369">
        <v>1</v>
      </c>
      <c r="AD32" s="369">
        <f t="shared" ref="AD32:AD33" si="28">AB32*AC32</f>
        <v>500</v>
      </c>
      <c r="AE32" s="370">
        <v>6520</v>
      </c>
      <c r="AF32" s="370">
        <v>5000</v>
      </c>
      <c r="AG32" s="371">
        <f t="shared" ref="AG32:AG33" si="29">ROUNDUP((AE32/AF32),2)</f>
        <v>1.31</v>
      </c>
      <c r="AH32" s="372">
        <f t="shared" ref="AH32:AH33" si="30">AB32*AC32*AG32</f>
        <v>655</v>
      </c>
    </row>
    <row r="33" spans="2:34" ht="15" customHeight="1" thickBot="1" x14ac:dyDescent="0.2">
      <c r="B33" s="1289"/>
      <c r="C33" s="214" t="str">
        <f t="shared" si="23"/>
        <v>ﾍﾟﾝｺｾﾞﾌﾞ水和剤</v>
      </c>
      <c r="D33" s="214">
        <f t="shared" si="24"/>
        <v>2500</v>
      </c>
      <c r="E33" s="373" t="s">
        <v>619</v>
      </c>
      <c r="F33" s="378">
        <f t="shared" si="25"/>
        <v>1.51</v>
      </c>
      <c r="G33" s="98">
        <f t="shared" si="19"/>
        <v>3775</v>
      </c>
      <c r="H33" s="109"/>
      <c r="I33" s="318" t="s">
        <v>154</v>
      </c>
      <c r="J33" s="318"/>
      <c r="K33" s="81"/>
      <c r="L33" s="81"/>
      <c r="M33" s="81"/>
      <c r="P33" s="166"/>
      <c r="Q33" s="95"/>
      <c r="R33" s="446"/>
      <c r="S33" s="95"/>
      <c r="T33" s="95"/>
      <c r="U33" s="213"/>
      <c r="V33" s="120"/>
      <c r="X33" s="293" t="s">
        <v>258</v>
      </c>
      <c r="Y33" s="287" t="s">
        <v>623</v>
      </c>
      <c r="Z33" s="249">
        <v>400</v>
      </c>
      <c r="AA33" s="249">
        <v>3000</v>
      </c>
      <c r="AB33" s="286">
        <f t="shared" si="27"/>
        <v>133.33333333333334</v>
      </c>
      <c r="AC33" s="249">
        <v>1</v>
      </c>
      <c r="AD33" s="369">
        <f t="shared" si="28"/>
        <v>133.33333333333334</v>
      </c>
      <c r="AE33" s="250">
        <v>7990</v>
      </c>
      <c r="AF33" s="250">
        <v>500</v>
      </c>
      <c r="AG33" s="288">
        <f t="shared" si="29"/>
        <v>15.98</v>
      </c>
      <c r="AH33" s="292">
        <f t="shared" si="30"/>
        <v>2130.666666666667</v>
      </c>
    </row>
    <row r="34" spans="2:34" ht="15" customHeight="1" thickBot="1" x14ac:dyDescent="0.2">
      <c r="B34" s="1289"/>
      <c r="C34" s="214" t="str">
        <f t="shared" si="23"/>
        <v>ｶﾈﾏｲﾄﾌﾛｱﾌﾞﾙ</v>
      </c>
      <c r="D34" s="214">
        <f t="shared" si="24"/>
        <v>333.33333333333331</v>
      </c>
      <c r="E34" s="373" t="s">
        <v>624</v>
      </c>
      <c r="F34" s="378">
        <f t="shared" si="25"/>
        <v>9.26</v>
      </c>
      <c r="G34" s="98">
        <f t="shared" si="19"/>
        <v>3086.6666666666665</v>
      </c>
      <c r="H34" s="109"/>
      <c r="I34" s="343" t="s">
        <v>142</v>
      </c>
      <c r="J34" s="505" t="s">
        <v>3</v>
      </c>
      <c r="K34" s="1181" t="s">
        <v>143</v>
      </c>
      <c r="L34" s="1182"/>
      <c r="M34" s="506" t="s">
        <v>191</v>
      </c>
      <c r="N34" s="507" t="s">
        <v>625</v>
      </c>
      <c r="P34" s="458" t="s">
        <v>147</v>
      </c>
      <c r="Q34" s="174"/>
      <c r="R34" s="174"/>
      <c r="S34" s="174"/>
      <c r="T34" s="174"/>
      <c r="U34" s="121"/>
      <c r="V34" s="375">
        <f>SUM(V15:V33)</f>
        <v>1306.6285714285714</v>
      </c>
      <c r="X34" s="293"/>
      <c r="Y34" s="287"/>
      <c r="Z34" s="249"/>
      <c r="AA34" s="249"/>
      <c r="AB34" s="286"/>
      <c r="AC34" s="249"/>
      <c r="AD34" s="291"/>
      <c r="AE34" s="250"/>
      <c r="AF34" s="250"/>
      <c r="AG34" s="288"/>
      <c r="AH34" s="292"/>
    </row>
    <row r="35" spans="2:34" ht="15" customHeight="1" x14ac:dyDescent="0.15">
      <c r="B35" s="1289"/>
      <c r="C35" s="214" t="str">
        <f t="shared" si="23"/>
        <v>ｻﾙﾌｧｰｿﾞﾙ</v>
      </c>
      <c r="D35" s="214">
        <f t="shared" si="24"/>
        <v>1250</v>
      </c>
      <c r="E35" s="373" t="s">
        <v>624</v>
      </c>
      <c r="F35" s="378">
        <f t="shared" si="25"/>
        <v>0.88</v>
      </c>
      <c r="G35" s="98">
        <f t="shared" si="19"/>
        <v>1100</v>
      </c>
      <c r="H35" s="109"/>
      <c r="I35" s="1196" t="s">
        <v>0</v>
      </c>
      <c r="J35" s="107" t="s">
        <v>140</v>
      </c>
      <c r="K35" s="1199">
        <v>2160000</v>
      </c>
      <c r="L35" s="1200"/>
      <c r="M35" s="752">
        <v>250</v>
      </c>
      <c r="N35" s="161">
        <f>+K35/M35*10*0.014</f>
        <v>1209.6000000000001</v>
      </c>
      <c r="X35" s="293"/>
      <c r="Y35" s="287"/>
      <c r="Z35" s="249"/>
      <c r="AA35" s="249"/>
      <c r="AB35" s="286"/>
      <c r="AC35" s="249"/>
      <c r="AD35" s="291"/>
      <c r="AE35" s="250"/>
      <c r="AF35" s="250"/>
      <c r="AG35" s="288"/>
      <c r="AH35" s="292"/>
    </row>
    <row r="36" spans="2:34" ht="15" customHeight="1" thickBot="1" x14ac:dyDescent="0.2">
      <c r="B36" s="1289"/>
      <c r="C36" s="214" t="str">
        <f t="shared" si="23"/>
        <v>ﾍﾞﾌﾄｯﾌﾟﾌﾛｱﾌﾞﾙ</v>
      </c>
      <c r="D36" s="214">
        <f t="shared" si="24"/>
        <v>333.33333333333331</v>
      </c>
      <c r="E36" s="373" t="s">
        <v>624</v>
      </c>
      <c r="F36" s="378">
        <f t="shared" si="25"/>
        <v>7.38</v>
      </c>
      <c r="G36" s="98">
        <f t="shared" si="19"/>
        <v>2460</v>
      </c>
      <c r="H36" s="109"/>
      <c r="I36" s="1197"/>
      <c r="J36" s="107" t="s">
        <v>141</v>
      </c>
      <c r="K36" s="1201">
        <v>3024000</v>
      </c>
      <c r="L36" s="1202"/>
      <c r="M36" s="752">
        <v>250</v>
      </c>
      <c r="N36" s="161">
        <f>+K36/M36*10*0.014</f>
        <v>1693.44</v>
      </c>
      <c r="P36" s="318" t="s">
        <v>148</v>
      </c>
      <c r="Q36" s="81"/>
      <c r="R36" s="81"/>
      <c r="S36" s="81"/>
      <c r="T36" s="81"/>
      <c r="X36" s="315"/>
      <c r="Y36" s="296" t="s">
        <v>95</v>
      </c>
      <c r="Z36" s="297"/>
      <c r="AA36" s="297"/>
      <c r="AB36" s="298"/>
      <c r="AC36" s="297"/>
      <c r="AD36" s="297"/>
      <c r="AE36" s="297"/>
      <c r="AF36" s="297"/>
      <c r="AG36" s="301"/>
      <c r="AH36" s="299">
        <f>SUM(AH32:AH35)</f>
        <v>2785.666666666667</v>
      </c>
    </row>
    <row r="37" spans="2:34" ht="15" customHeight="1" thickBot="1" x14ac:dyDescent="0.2">
      <c r="B37" s="1289"/>
      <c r="C37" s="214"/>
      <c r="D37" s="214"/>
      <c r="E37" s="373"/>
      <c r="F37" s="214"/>
      <c r="G37" s="98">
        <f t="shared" si="19"/>
        <v>0</v>
      </c>
      <c r="H37" s="109"/>
      <c r="I37" s="1197"/>
      <c r="J37" s="107"/>
      <c r="K37" s="1188"/>
      <c r="L37" s="1188"/>
      <c r="M37" s="752"/>
      <c r="N37" s="161"/>
      <c r="O37" s="118"/>
      <c r="P37" s="343" t="s">
        <v>137</v>
      </c>
      <c r="Q37" s="1187" t="s">
        <v>149</v>
      </c>
      <c r="R37" s="1187"/>
      <c r="S37" s="753" t="s">
        <v>152</v>
      </c>
      <c r="T37" s="753" t="s">
        <v>151</v>
      </c>
      <c r="U37" s="382" t="s">
        <v>191</v>
      </c>
      <c r="V37" s="344" t="s">
        <v>625</v>
      </c>
      <c r="X37" s="295"/>
      <c r="Y37" s="311" t="s">
        <v>239</v>
      </c>
      <c r="Z37" s="312"/>
      <c r="AA37" s="312"/>
      <c r="AB37" s="313"/>
      <c r="AC37" s="312"/>
      <c r="AD37" s="312"/>
      <c r="AE37" s="312"/>
      <c r="AF37" s="312"/>
      <c r="AG37" s="312"/>
      <c r="AH37" s="314">
        <f>AH15+AH27+AH31+AH36</f>
        <v>46842.333333333328</v>
      </c>
    </row>
    <row r="38" spans="2:34" ht="15" customHeight="1" thickBot="1" x14ac:dyDescent="0.2">
      <c r="B38" s="1290"/>
      <c r="C38" s="99" t="s">
        <v>94</v>
      </c>
      <c r="D38" s="99"/>
      <c r="E38" s="99"/>
      <c r="F38" s="99"/>
      <c r="G38" s="100">
        <f>SUM(G28:G37)</f>
        <v>20120</v>
      </c>
      <c r="H38" s="109"/>
      <c r="I38" s="1197"/>
      <c r="J38" s="107"/>
      <c r="K38" s="1188"/>
      <c r="L38" s="1188"/>
      <c r="M38" s="752"/>
      <c r="N38" s="161"/>
      <c r="O38" s="118"/>
      <c r="P38" s="1189" t="s">
        <v>150</v>
      </c>
      <c r="Q38" s="158" t="s">
        <v>1069</v>
      </c>
      <c r="R38" s="766" t="s">
        <v>1070</v>
      </c>
      <c r="S38" s="159"/>
      <c r="T38" s="171"/>
      <c r="U38" s="159">
        <v>10</v>
      </c>
      <c r="V38" s="161">
        <v>3236</v>
      </c>
      <c r="X38" s="251"/>
      <c r="Y38" s="251"/>
      <c r="Z38" s="251"/>
      <c r="AA38" s="251"/>
      <c r="AB38" s="251"/>
      <c r="AC38" s="252"/>
      <c r="AD38" s="252"/>
      <c r="AE38" s="251"/>
      <c r="AF38" s="251"/>
      <c r="AG38" s="251"/>
      <c r="AH38" s="252"/>
    </row>
    <row r="39" spans="2:34" ht="15" customHeight="1" thickTop="1" thickBot="1" x14ac:dyDescent="0.2">
      <c r="B39" s="1292" t="s">
        <v>107</v>
      </c>
      <c r="C39" s="214" t="str">
        <f>Y16</f>
        <v>アタックオイル</v>
      </c>
      <c r="D39" s="214">
        <f>AD16</f>
        <v>6250</v>
      </c>
      <c r="E39" s="373" t="s">
        <v>619</v>
      </c>
      <c r="F39" s="378">
        <f>AG16</f>
        <v>0.42</v>
      </c>
      <c r="G39" s="98">
        <f>D39*F39</f>
        <v>2625</v>
      </c>
      <c r="H39" s="109"/>
      <c r="I39" s="1197"/>
      <c r="J39" s="107" t="s">
        <v>1052</v>
      </c>
      <c r="K39" s="1188" t="s">
        <v>1051</v>
      </c>
      <c r="L39" s="1188"/>
      <c r="M39" s="752"/>
      <c r="N39" s="161">
        <f>M39*380/10</f>
        <v>0</v>
      </c>
      <c r="O39" s="118"/>
      <c r="P39" s="1190"/>
      <c r="Q39" s="158"/>
      <c r="R39" s="170"/>
      <c r="S39" s="159"/>
      <c r="T39" s="171"/>
      <c r="U39" s="159"/>
      <c r="V39" s="161"/>
      <c r="X39" s="244" t="s">
        <v>240</v>
      </c>
      <c r="Y39" s="251"/>
      <c r="Z39" s="251"/>
      <c r="AA39" s="251"/>
      <c r="AB39" s="251"/>
      <c r="AC39" s="252"/>
      <c r="AD39" s="252"/>
      <c r="AE39" s="251"/>
      <c r="AF39" s="251"/>
      <c r="AG39" s="251"/>
      <c r="AH39" s="252"/>
    </row>
    <row r="40" spans="2:34" ht="15" customHeight="1" thickBot="1" x14ac:dyDescent="0.2">
      <c r="B40" s="1289"/>
      <c r="C40" s="214" t="str">
        <f t="shared" ref="C40:C47" si="31">Y17</f>
        <v>オリオン水和剤40</v>
      </c>
      <c r="D40" s="214">
        <f t="shared" ref="D40:D47" si="32">AD17</f>
        <v>500</v>
      </c>
      <c r="E40" s="373" t="s">
        <v>619</v>
      </c>
      <c r="F40" s="378">
        <f t="shared" ref="F40:F47" si="33">AG17</f>
        <v>4.4800000000000004</v>
      </c>
      <c r="G40" s="98">
        <f t="shared" ref="G40:G52" si="34">D40*F40</f>
        <v>2240</v>
      </c>
      <c r="H40" s="109"/>
      <c r="I40" s="1197"/>
      <c r="J40" s="107" t="s">
        <v>138</v>
      </c>
      <c r="K40" s="1188"/>
      <c r="L40" s="1188"/>
      <c r="M40" s="752"/>
      <c r="N40" s="161"/>
      <c r="O40" s="118"/>
      <c r="P40" s="1190"/>
      <c r="Q40" s="158"/>
      <c r="R40" s="170"/>
      <c r="S40" s="159"/>
      <c r="T40" s="171"/>
      <c r="U40" s="159"/>
      <c r="V40" s="161"/>
      <c r="X40" s="508"/>
      <c r="Y40" s="509"/>
      <c r="Z40" s="510" t="s">
        <v>656</v>
      </c>
      <c r="AA40" s="511" t="s">
        <v>232</v>
      </c>
      <c r="AB40" s="511" t="s">
        <v>241</v>
      </c>
      <c r="AC40" s="512" t="s">
        <v>234</v>
      </c>
      <c r="AD40" s="512"/>
      <c r="AE40" s="512" t="s">
        <v>235</v>
      </c>
      <c r="AF40" s="512" t="s">
        <v>242</v>
      </c>
      <c r="AG40" s="512" t="s">
        <v>243</v>
      </c>
      <c r="AH40" s="513" t="s">
        <v>244</v>
      </c>
    </row>
    <row r="41" spans="2:34" ht="15" customHeight="1" x14ac:dyDescent="0.15">
      <c r="B41" s="1289"/>
      <c r="C41" s="214" t="str">
        <f t="shared" si="31"/>
        <v>ダントツ水溶剤</v>
      </c>
      <c r="D41" s="214">
        <f t="shared" si="32"/>
        <v>125</v>
      </c>
      <c r="E41" s="373" t="s">
        <v>619</v>
      </c>
      <c r="F41" s="378">
        <f t="shared" si="33"/>
        <v>13.84</v>
      </c>
      <c r="G41" s="98">
        <f t="shared" si="34"/>
        <v>1730</v>
      </c>
      <c r="H41" s="109"/>
      <c r="I41" s="1197"/>
      <c r="J41" s="107" t="s">
        <v>139</v>
      </c>
      <c r="K41" s="1188"/>
      <c r="L41" s="1188"/>
      <c r="M41" s="752"/>
      <c r="N41" s="161"/>
      <c r="O41" s="118"/>
      <c r="P41" s="1190"/>
      <c r="Q41" s="158"/>
      <c r="R41" s="170"/>
      <c r="S41" s="159"/>
      <c r="T41" s="171"/>
      <c r="U41" s="159"/>
      <c r="V41" s="161"/>
      <c r="X41" s="1294" t="s">
        <v>245</v>
      </c>
      <c r="Y41" s="514" t="s">
        <v>657</v>
      </c>
      <c r="Z41" s="515"/>
      <c r="AA41" s="516"/>
      <c r="AB41" s="517"/>
      <c r="AC41" s="517"/>
      <c r="AD41" s="518"/>
      <c r="AE41" s="519"/>
      <c r="AF41" s="520"/>
      <c r="AG41" s="253" t="e">
        <f>ROUNDUP((AE41/AF41),2)</f>
        <v>#DIV/0!</v>
      </c>
      <c r="AH41" s="521" t="e">
        <f>Z41*AG41</f>
        <v>#DIV/0!</v>
      </c>
    </row>
    <row r="42" spans="2:34" ht="15" customHeight="1" thickBot="1" x14ac:dyDescent="0.2">
      <c r="B42" s="1289"/>
      <c r="C42" s="214" t="str">
        <f t="shared" si="31"/>
        <v>スプラサイド乳剤40</v>
      </c>
      <c r="D42" s="214">
        <f t="shared" si="32"/>
        <v>250</v>
      </c>
      <c r="E42" s="373" t="s">
        <v>658</v>
      </c>
      <c r="F42" s="378">
        <f t="shared" si="33"/>
        <v>4.9400000000000004</v>
      </c>
      <c r="G42" s="98">
        <f t="shared" si="34"/>
        <v>1235</v>
      </c>
      <c r="H42" s="109"/>
      <c r="I42" s="1198"/>
      <c r="J42" s="155" t="s">
        <v>95</v>
      </c>
      <c r="K42" s="1192"/>
      <c r="L42" s="1193"/>
      <c r="M42" s="156"/>
      <c r="N42" s="160">
        <f>SUM(N35:N41)</f>
        <v>2903.04</v>
      </c>
      <c r="O42" s="118"/>
      <c r="P42" s="1190"/>
      <c r="Q42" s="158"/>
      <c r="R42" s="170"/>
      <c r="S42" s="159"/>
      <c r="T42" s="171"/>
      <c r="U42" s="159"/>
      <c r="V42" s="161"/>
      <c r="X42" s="1295"/>
      <c r="Y42" s="254"/>
      <c r="Z42" s="255"/>
      <c r="AA42" s="255"/>
      <c r="AB42" s="256"/>
      <c r="AC42" s="256"/>
      <c r="AD42" s="258"/>
      <c r="AE42" s="257"/>
      <c r="AF42" s="258"/>
      <c r="AG42" s="259"/>
      <c r="AH42" s="260"/>
    </row>
    <row r="43" spans="2:34" ht="15" customHeight="1" thickTop="1" thickBot="1" x14ac:dyDescent="0.2">
      <c r="B43" s="1289"/>
      <c r="C43" s="214" t="str">
        <f t="shared" si="31"/>
        <v>アタックオイル</v>
      </c>
      <c r="D43" s="214">
        <f t="shared" si="32"/>
        <v>3333.3333333333335</v>
      </c>
      <c r="E43" s="373" t="s">
        <v>619</v>
      </c>
      <c r="F43" s="378">
        <f t="shared" si="33"/>
        <v>0.42</v>
      </c>
      <c r="G43" s="98">
        <f t="shared" si="34"/>
        <v>1400</v>
      </c>
      <c r="H43" s="109"/>
      <c r="I43" s="1203" t="s">
        <v>144</v>
      </c>
      <c r="J43" s="157" t="s">
        <v>629</v>
      </c>
      <c r="K43" s="1206">
        <v>8200</v>
      </c>
      <c r="L43" s="1206"/>
      <c r="M43" s="752">
        <v>250</v>
      </c>
      <c r="N43" s="750">
        <f>+K43/M43*10</f>
        <v>328</v>
      </c>
      <c r="O43" s="118"/>
      <c r="P43" s="1190"/>
      <c r="Q43" s="158"/>
      <c r="R43" s="170"/>
      <c r="S43" s="159"/>
      <c r="T43" s="171"/>
      <c r="U43" s="159"/>
      <c r="V43" s="161"/>
      <c r="X43" s="261"/>
      <c r="Y43" s="262" t="s">
        <v>41</v>
      </c>
      <c r="Z43" s="263"/>
      <c r="AA43" s="263"/>
      <c r="AB43" s="264"/>
      <c r="AC43" s="264"/>
      <c r="AD43" s="266"/>
      <c r="AE43" s="265"/>
      <c r="AF43" s="266"/>
      <c r="AG43" s="266"/>
      <c r="AH43" s="267" t="e">
        <f>SUM(AH41:AH42)</f>
        <v>#DIV/0!</v>
      </c>
    </row>
    <row r="44" spans="2:34" ht="15" customHeight="1" thickBot="1" x14ac:dyDescent="0.2">
      <c r="B44" s="1289"/>
      <c r="C44" s="214" t="str">
        <f t="shared" si="31"/>
        <v>ダニカット乳剤20</v>
      </c>
      <c r="D44" s="214">
        <f t="shared" si="32"/>
        <v>500</v>
      </c>
      <c r="E44" s="373" t="s">
        <v>619</v>
      </c>
      <c r="F44" s="378">
        <f t="shared" si="33"/>
        <v>4.26</v>
      </c>
      <c r="G44" s="98">
        <f t="shared" si="34"/>
        <v>2130</v>
      </c>
      <c r="H44" s="109"/>
      <c r="I44" s="1204"/>
      <c r="J44" s="158"/>
      <c r="K44" s="1188"/>
      <c r="L44" s="1188"/>
      <c r="M44" s="752"/>
      <c r="N44" s="161"/>
      <c r="O44" s="118"/>
      <c r="P44" s="1191"/>
      <c r="Q44" s="162" t="s">
        <v>153</v>
      </c>
      <c r="R44" s="163"/>
      <c r="S44" s="163"/>
      <c r="T44" s="163"/>
      <c r="U44" s="163"/>
      <c r="V44" s="164">
        <f>SUM(V38:V43)</f>
        <v>3236</v>
      </c>
      <c r="X44" s="1296" t="s">
        <v>246</v>
      </c>
      <c r="Y44" s="514" t="s">
        <v>247</v>
      </c>
      <c r="Z44" s="516"/>
      <c r="AA44" s="516"/>
      <c r="AB44" s="517"/>
      <c r="AC44" s="517"/>
      <c r="AD44" s="518"/>
      <c r="AE44" s="519"/>
      <c r="AF44" s="522"/>
      <c r="AG44" s="523" t="e">
        <f>ROUNDUP((AE44/AF44),2)</f>
        <v>#DIV/0!</v>
      </c>
      <c r="AH44" s="521" t="e">
        <f>Z44*AG44</f>
        <v>#DIV/0!</v>
      </c>
    </row>
    <row r="45" spans="2:34" ht="15" customHeight="1" thickTop="1" x14ac:dyDescent="0.15">
      <c r="B45" s="1289"/>
      <c r="C45" s="214" t="str">
        <f t="shared" si="31"/>
        <v>スプラサイド乳剤40</v>
      </c>
      <c r="D45" s="214">
        <f t="shared" si="32"/>
        <v>333.33333333333331</v>
      </c>
      <c r="E45" s="373" t="s">
        <v>619</v>
      </c>
      <c r="F45" s="378">
        <f t="shared" si="33"/>
        <v>4.9400000000000004</v>
      </c>
      <c r="G45" s="98">
        <f t="shared" si="34"/>
        <v>1646.6666666666667</v>
      </c>
      <c r="H45" s="109"/>
      <c r="I45" s="1204"/>
      <c r="J45" s="107"/>
      <c r="K45" s="1188"/>
      <c r="L45" s="1188"/>
      <c r="M45" s="752"/>
      <c r="N45" s="161"/>
      <c r="O45" s="118"/>
      <c r="P45" s="1219" t="s">
        <v>158</v>
      </c>
      <c r="Q45" s="1210" t="s">
        <v>159</v>
      </c>
      <c r="R45" s="172" t="s">
        <v>160</v>
      </c>
      <c r="S45" s="158">
        <v>35750</v>
      </c>
      <c r="T45" s="171">
        <v>1</v>
      </c>
      <c r="U45" s="625">
        <v>250</v>
      </c>
      <c r="V45" s="161">
        <f>+S45*T45/U45*10</f>
        <v>1430</v>
      </c>
      <c r="X45" s="1297"/>
      <c r="Y45" s="268"/>
      <c r="Z45" s="255"/>
      <c r="AA45" s="255"/>
      <c r="AB45" s="256"/>
      <c r="AC45" s="269"/>
      <c r="AD45" s="302"/>
      <c r="AE45" s="270"/>
      <c r="AF45" s="271"/>
      <c r="AG45" s="271"/>
      <c r="AH45" s="272"/>
    </row>
    <row r="46" spans="2:34" ht="15" customHeight="1" thickBot="1" x14ac:dyDescent="0.2">
      <c r="B46" s="1289"/>
      <c r="C46" s="214" t="str">
        <f t="shared" si="31"/>
        <v>ｽﾀｰﾏｲﾄﾌﾛｱﾌﾞﾙ</v>
      </c>
      <c r="D46" s="214">
        <f t="shared" si="32"/>
        <v>166.66666666666666</v>
      </c>
      <c r="E46" s="373" t="s">
        <v>619</v>
      </c>
      <c r="F46" s="378">
        <f t="shared" si="33"/>
        <v>19.600000000000001</v>
      </c>
      <c r="G46" s="98">
        <f t="shared" si="34"/>
        <v>3266.6666666666665</v>
      </c>
      <c r="H46" s="109"/>
      <c r="I46" s="1205"/>
      <c r="J46" s="155" t="s">
        <v>95</v>
      </c>
      <c r="K46" s="1192"/>
      <c r="L46" s="1193"/>
      <c r="M46" s="156"/>
      <c r="N46" s="160">
        <f>SUM(N43:N45)</f>
        <v>328</v>
      </c>
      <c r="O46" s="118"/>
      <c r="P46" s="1190"/>
      <c r="Q46" s="1211"/>
      <c r="R46" s="172"/>
      <c r="S46" s="158"/>
      <c r="T46" s="171"/>
      <c r="U46" s="158"/>
      <c r="V46" s="161"/>
      <c r="X46" s="1298"/>
      <c r="Y46" s="273" t="s">
        <v>41</v>
      </c>
      <c r="Z46" s="274"/>
      <c r="AA46" s="274"/>
      <c r="AB46" s="275"/>
      <c r="AC46" s="275"/>
      <c r="AD46" s="303"/>
      <c r="AE46" s="276"/>
      <c r="AF46" s="276"/>
      <c r="AG46" s="277"/>
      <c r="AH46" s="278" t="e">
        <f>SUM(AH44:AH45)</f>
        <v>#DIV/0!</v>
      </c>
    </row>
    <row r="47" spans="2:34" ht="15" customHeight="1" thickTop="1" thickBot="1" x14ac:dyDescent="0.2">
      <c r="B47" s="1289"/>
      <c r="C47" s="214" t="str">
        <f t="shared" si="31"/>
        <v>ﾊﾁﾊﾁﾌﾛｱﾌﾞﾙ</v>
      </c>
      <c r="D47" s="214">
        <f t="shared" si="32"/>
        <v>166.66666666666666</v>
      </c>
      <c r="E47" s="373" t="s">
        <v>619</v>
      </c>
      <c r="F47" s="378">
        <f t="shared" si="33"/>
        <v>8.5399999999999991</v>
      </c>
      <c r="G47" s="98">
        <f t="shared" si="34"/>
        <v>1423.333333333333</v>
      </c>
      <c r="H47" s="109"/>
      <c r="I47" s="1203" t="s">
        <v>145</v>
      </c>
      <c r="J47" s="157" t="s">
        <v>629</v>
      </c>
      <c r="K47" s="1206">
        <v>11500</v>
      </c>
      <c r="L47" s="1206"/>
      <c r="M47" s="752">
        <v>250</v>
      </c>
      <c r="N47" s="750">
        <f>+K47/M47*10</f>
        <v>460</v>
      </c>
      <c r="O47" s="118"/>
      <c r="P47" s="1190"/>
      <c r="Q47" s="1211"/>
      <c r="R47" s="172" t="s">
        <v>157</v>
      </c>
      <c r="S47" s="158">
        <v>15600</v>
      </c>
      <c r="T47" s="171">
        <v>1</v>
      </c>
      <c r="U47" s="625">
        <v>250</v>
      </c>
      <c r="V47" s="161">
        <f t="shared" ref="V47" si="35">+S47*T47/U47*10</f>
        <v>624</v>
      </c>
      <c r="X47" s="279"/>
      <c r="Y47" s="280" t="s">
        <v>239</v>
      </c>
      <c r="Z47" s="281"/>
      <c r="AA47" s="281"/>
      <c r="AB47" s="282"/>
      <c r="AC47" s="282"/>
      <c r="AD47" s="284"/>
      <c r="AE47" s="283"/>
      <c r="AF47" s="284"/>
      <c r="AG47" s="284"/>
      <c r="AH47" s="285" t="e">
        <f>AH43+AH46</f>
        <v>#DIV/0!</v>
      </c>
    </row>
    <row r="48" spans="2:34" ht="15" customHeight="1" x14ac:dyDescent="0.15">
      <c r="B48" s="1289"/>
      <c r="C48" s="214"/>
      <c r="D48" s="214"/>
      <c r="E48" s="214"/>
      <c r="F48" s="214"/>
      <c r="G48" s="98">
        <f t="shared" si="34"/>
        <v>0</v>
      </c>
      <c r="H48" s="109"/>
      <c r="I48" s="1204"/>
      <c r="J48" s="158" t="s">
        <v>629</v>
      </c>
      <c r="K48" s="1188"/>
      <c r="L48" s="1188"/>
      <c r="M48" s="752"/>
      <c r="N48" s="161"/>
      <c r="O48" s="118"/>
      <c r="P48" s="1190"/>
      <c r="Q48" s="1211"/>
      <c r="R48" s="172"/>
      <c r="S48" s="158"/>
      <c r="T48" s="171"/>
      <c r="U48" s="158"/>
      <c r="V48" s="161"/>
    </row>
    <row r="49" spans="2:22" ht="15" customHeight="1" thickBot="1" x14ac:dyDescent="0.2">
      <c r="B49" s="1290"/>
      <c r="C49" s="101" t="s">
        <v>95</v>
      </c>
      <c r="D49" s="102"/>
      <c r="E49" s="102"/>
      <c r="F49" s="102"/>
      <c r="G49" s="103">
        <f>SUM(G39:G48)</f>
        <v>17696.666666666664</v>
      </c>
      <c r="H49" s="109"/>
      <c r="I49" s="1204"/>
      <c r="J49" s="107"/>
      <c r="K49" s="1188"/>
      <c r="L49" s="1188"/>
      <c r="M49" s="752"/>
      <c r="N49" s="161"/>
      <c r="O49" s="118"/>
      <c r="P49" s="1190"/>
      <c r="Q49" s="1212"/>
      <c r="R49" s="172"/>
      <c r="S49" s="158"/>
      <c r="T49" s="158"/>
      <c r="U49" s="107"/>
      <c r="V49" s="173"/>
    </row>
    <row r="50" spans="2:22" ht="15" customHeight="1" thickTop="1" thickBot="1" x14ac:dyDescent="0.2">
      <c r="B50" s="1292" t="s">
        <v>29</v>
      </c>
      <c r="C50" s="214" t="str">
        <f>Y28</f>
        <v>ﾗｳﾝﾄﾞｱｯﾌﾟﾏｯｸｽﾛｰﾄﾞ</v>
      </c>
      <c r="D50" s="214">
        <f>AD28</f>
        <v>3000</v>
      </c>
      <c r="E50" s="373" t="s">
        <v>619</v>
      </c>
      <c r="F50" s="378">
        <f>AG28</f>
        <v>2.0799999999999996</v>
      </c>
      <c r="G50" s="98">
        <f t="shared" si="34"/>
        <v>6239.9999999999991</v>
      </c>
      <c r="H50" s="109"/>
      <c r="I50" s="1205"/>
      <c r="J50" s="155" t="s">
        <v>95</v>
      </c>
      <c r="K50" s="1192"/>
      <c r="L50" s="1193"/>
      <c r="M50" s="156"/>
      <c r="N50" s="160">
        <f>SUM(N47:N49)</f>
        <v>460</v>
      </c>
      <c r="O50" s="118"/>
      <c r="P50" s="1190"/>
      <c r="Q50" s="162" t="s">
        <v>153</v>
      </c>
      <c r="R50" s="163"/>
      <c r="S50" s="163"/>
      <c r="T50" s="163"/>
      <c r="U50" s="163"/>
      <c r="V50" s="164">
        <f>SUM(V45:V49)</f>
        <v>2054</v>
      </c>
    </row>
    <row r="51" spans="2:22" ht="15" customHeight="1" thickTop="1" x14ac:dyDescent="0.15">
      <c r="B51" s="1289"/>
      <c r="C51" s="214"/>
      <c r="D51" s="214"/>
      <c r="E51" s="214"/>
      <c r="F51" s="214"/>
      <c r="G51" s="98">
        <f t="shared" si="34"/>
        <v>0</v>
      </c>
      <c r="H51" s="109"/>
      <c r="I51" s="1203" t="s">
        <v>146</v>
      </c>
      <c r="J51" s="752" t="s">
        <v>157</v>
      </c>
      <c r="K51" s="1206">
        <v>5000</v>
      </c>
      <c r="L51" s="1206"/>
      <c r="M51" s="752">
        <v>250</v>
      </c>
      <c r="N51" s="750">
        <f>+K51/M51*10</f>
        <v>200</v>
      </c>
      <c r="O51" s="118"/>
      <c r="P51" s="1190"/>
      <c r="Q51" s="1210" t="s">
        <v>161</v>
      </c>
      <c r="R51" s="172" t="s">
        <v>160</v>
      </c>
      <c r="S51" s="158">
        <v>60000</v>
      </c>
      <c r="T51" s="171">
        <v>1</v>
      </c>
      <c r="U51" s="625">
        <v>250</v>
      </c>
      <c r="V51" s="161">
        <f>+S51*T51/U51*10</f>
        <v>2400</v>
      </c>
    </row>
    <row r="52" spans="2:22" ht="15" customHeight="1" x14ac:dyDescent="0.15">
      <c r="B52" s="1289"/>
      <c r="C52" s="214"/>
      <c r="D52" s="214"/>
      <c r="E52" s="214"/>
      <c r="F52" s="214"/>
      <c r="G52" s="98">
        <f t="shared" si="34"/>
        <v>0</v>
      </c>
      <c r="H52" s="109"/>
      <c r="I52" s="1204"/>
      <c r="J52" s="158"/>
      <c r="K52" s="1194"/>
      <c r="L52" s="1195"/>
      <c r="M52" s="165"/>
      <c r="N52" s="161"/>
      <c r="O52" s="118"/>
      <c r="P52" s="1190"/>
      <c r="Q52" s="1211"/>
      <c r="R52" s="172"/>
      <c r="S52" s="158"/>
      <c r="T52" s="171"/>
      <c r="U52" s="158"/>
      <c r="V52" s="161"/>
    </row>
    <row r="53" spans="2:22" ht="14.25" thickBot="1" x14ac:dyDescent="0.2">
      <c r="B53" s="1290"/>
      <c r="C53" s="101" t="s">
        <v>95</v>
      </c>
      <c r="D53" s="102"/>
      <c r="E53" s="102"/>
      <c r="F53" s="102"/>
      <c r="G53" s="103">
        <f>SUM(G50:G52)</f>
        <v>6239.9999999999991</v>
      </c>
      <c r="I53" s="1204"/>
      <c r="J53" s="158"/>
      <c r="K53" s="1194"/>
      <c r="L53" s="1195"/>
      <c r="M53" s="165"/>
      <c r="N53" s="161"/>
      <c r="O53" s="118"/>
      <c r="P53" s="1190"/>
      <c r="Q53" s="1211"/>
      <c r="R53" s="172" t="s">
        <v>157</v>
      </c>
      <c r="S53" s="158">
        <v>25000</v>
      </c>
      <c r="T53" s="171">
        <v>1</v>
      </c>
      <c r="U53" s="625">
        <v>250</v>
      </c>
      <c r="V53" s="161">
        <f>+S53*T53/U53*10</f>
        <v>1000</v>
      </c>
    </row>
    <row r="54" spans="2:22" ht="14.25" thickTop="1" x14ac:dyDescent="0.15">
      <c r="B54" s="1292" t="s">
        <v>108</v>
      </c>
      <c r="C54" s="214" t="str">
        <f>Y32</f>
        <v>ｱﾋﾞｵﾝＥ</v>
      </c>
      <c r="D54" s="214">
        <f>AD32</f>
        <v>500</v>
      </c>
      <c r="E54" s="373" t="s">
        <v>619</v>
      </c>
      <c r="F54" s="378">
        <f>AG32</f>
        <v>1.31</v>
      </c>
      <c r="G54" s="98">
        <f>D54*F54</f>
        <v>655</v>
      </c>
      <c r="I54" s="1204"/>
      <c r="J54" s="752" t="s">
        <v>157</v>
      </c>
      <c r="K54" s="1213"/>
      <c r="L54" s="1214"/>
      <c r="M54" s="165"/>
      <c r="N54" s="161"/>
      <c r="O54" s="118"/>
      <c r="P54" s="1190"/>
      <c r="Q54" s="1211"/>
      <c r="R54" s="172"/>
      <c r="S54" s="158"/>
      <c r="T54" s="171"/>
      <c r="U54" s="158"/>
      <c r="V54" s="161"/>
    </row>
    <row r="55" spans="2:22" x14ac:dyDescent="0.15">
      <c r="B55" s="1289"/>
      <c r="C55" s="214" t="str">
        <f>Y33</f>
        <v>マデックＥＷ</v>
      </c>
      <c r="D55" s="214">
        <f>AD33</f>
        <v>133.33333333333334</v>
      </c>
      <c r="E55" s="373" t="s">
        <v>619</v>
      </c>
      <c r="F55" s="378">
        <f>AG33</f>
        <v>15.98</v>
      </c>
      <c r="G55" s="98">
        <f>D55*F55</f>
        <v>2130.666666666667</v>
      </c>
      <c r="I55" s="1204"/>
      <c r="J55" s="158"/>
      <c r="K55" s="1194"/>
      <c r="L55" s="1195"/>
      <c r="M55" s="165"/>
      <c r="N55" s="169"/>
      <c r="O55" s="118"/>
      <c r="P55" s="1190"/>
      <c r="Q55" s="1212"/>
      <c r="R55" s="172"/>
      <c r="S55" s="158"/>
      <c r="T55" s="158"/>
      <c r="U55" s="107"/>
      <c r="V55" s="173"/>
    </row>
    <row r="56" spans="2:22" x14ac:dyDescent="0.15">
      <c r="B56" s="1289"/>
      <c r="C56" s="214"/>
      <c r="D56" s="214"/>
      <c r="E56" s="373" t="s">
        <v>97</v>
      </c>
      <c r="F56" s="214"/>
      <c r="G56" s="98">
        <f>D56*F56</f>
        <v>0</v>
      </c>
      <c r="I56" s="1196"/>
      <c r="J56" s="383" t="s">
        <v>95</v>
      </c>
      <c r="K56" s="1215"/>
      <c r="L56" s="1216"/>
      <c r="M56" s="384"/>
      <c r="N56" s="385">
        <f>SUM(N51:N55)</f>
        <v>200</v>
      </c>
      <c r="O56" s="118"/>
      <c r="P56" s="1220"/>
      <c r="Q56" s="176" t="s">
        <v>153</v>
      </c>
      <c r="R56" s="177"/>
      <c r="S56" s="177"/>
      <c r="T56" s="177"/>
      <c r="U56" s="177"/>
      <c r="V56" s="178">
        <f>SUM(V51:V55)</f>
        <v>3400</v>
      </c>
    </row>
    <row r="57" spans="2:22" ht="14.25" thickBot="1" x14ac:dyDescent="0.2">
      <c r="B57" s="1293"/>
      <c r="C57" s="104" t="s">
        <v>98</v>
      </c>
      <c r="D57" s="105"/>
      <c r="E57" s="105"/>
      <c r="F57" s="105"/>
      <c r="G57" s="106">
        <f>SUM(G54:G56)</f>
        <v>2785.666666666667</v>
      </c>
      <c r="I57" s="1207" t="s">
        <v>147</v>
      </c>
      <c r="J57" s="1185"/>
      <c r="K57" s="1208"/>
      <c r="L57" s="1209"/>
      <c r="M57" s="121"/>
      <c r="N57" s="175">
        <f>SUM(N42,N46,N50,N56)</f>
        <v>3891.04</v>
      </c>
      <c r="O57" s="118"/>
      <c r="P57" s="1217" t="s">
        <v>147</v>
      </c>
      <c r="Q57" s="1218"/>
      <c r="R57" s="174"/>
      <c r="S57" s="174"/>
      <c r="T57" s="174"/>
      <c r="U57" s="174"/>
      <c r="V57" s="175">
        <f>SUM(V44,V50,V56)</f>
        <v>8690</v>
      </c>
    </row>
    <row r="58" spans="2:22" x14ac:dyDescent="0.15">
      <c r="O58" s="118"/>
      <c r="V58" s="26"/>
    </row>
    <row r="59" spans="2:22" x14ac:dyDescent="0.15">
      <c r="I59" s="118"/>
      <c r="J59" s="118"/>
      <c r="K59" s="118"/>
      <c r="L59" s="118"/>
      <c r="M59" s="118"/>
      <c r="N59" s="118"/>
      <c r="O59" s="118"/>
    </row>
    <row r="60" spans="2:22" x14ac:dyDescent="0.15">
      <c r="I60" s="118"/>
      <c r="J60" s="118"/>
      <c r="K60" s="118"/>
      <c r="L60" s="118"/>
      <c r="M60" s="118"/>
      <c r="N60" s="118"/>
      <c r="O60" s="118"/>
    </row>
    <row r="61" spans="2:22" x14ac:dyDescent="0.15">
      <c r="I61" s="118"/>
      <c r="J61" s="118"/>
      <c r="K61" s="118"/>
      <c r="L61" s="118"/>
      <c r="M61" s="118"/>
      <c r="N61" s="118"/>
      <c r="O61" s="118"/>
    </row>
    <row r="62" spans="2:22" x14ac:dyDescent="0.15">
      <c r="I62" s="118"/>
      <c r="J62" s="118"/>
      <c r="K62" s="118"/>
      <c r="L62" s="118"/>
      <c r="M62" s="118"/>
      <c r="N62" s="118"/>
      <c r="O62" s="118"/>
    </row>
    <row r="63" spans="2:22" x14ac:dyDescent="0.15">
      <c r="I63" s="118"/>
      <c r="J63" s="118"/>
      <c r="K63" s="118"/>
      <c r="L63" s="118"/>
      <c r="M63" s="118"/>
      <c r="N63" s="118"/>
      <c r="O63" s="118"/>
    </row>
    <row r="64" spans="2:22" x14ac:dyDescent="0.15">
      <c r="I64" s="118"/>
      <c r="J64" s="118"/>
      <c r="K64" s="118"/>
      <c r="L64" s="118"/>
      <c r="M64" s="118"/>
      <c r="N64" s="118"/>
      <c r="O64" s="118"/>
    </row>
    <row r="65" spans="9:15" x14ac:dyDescent="0.15">
      <c r="I65" s="118"/>
      <c r="J65" s="118"/>
      <c r="K65" s="118"/>
      <c r="L65" s="118"/>
      <c r="M65" s="118"/>
      <c r="N65" s="118"/>
      <c r="O65" s="118"/>
    </row>
    <row r="66" spans="9:15" x14ac:dyDescent="0.15">
      <c r="I66" s="118"/>
      <c r="J66" s="118"/>
      <c r="K66" s="118"/>
      <c r="L66" s="118"/>
      <c r="M66" s="118"/>
      <c r="N66" s="118"/>
      <c r="O66" s="118"/>
    </row>
    <row r="67" spans="9:15" x14ac:dyDescent="0.15">
      <c r="I67" s="118"/>
      <c r="J67" s="118"/>
      <c r="K67" s="118"/>
      <c r="L67" s="118"/>
      <c r="M67" s="118"/>
      <c r="N67" s="118"/>
      <c r="O67" s="118"/>
    </row>
    <row r="68" spans="9:15" x14ac:dyDescent="0.15">
      <c r="I68" s="118"/>
      <c r="J68" s="118"/>
      <c r="K68" s="118"/>
      <c r="L68" s="118"/>
      <c r="M68" s="118"/>
      <c r="N68" s="118"/>
      <c r="O68" s="118"/>
    </row>
    <row r="69" spans="9:15" x14ac:dyDescent="0.15">
      <c r="I69" s="118"/>
      <c r="J69" s="118"/>
      <c r="K69" s="118"/>
      <c r="L69" s="118"/>
      <c r="M69" s="118"/>
      <c r="N69" s="118"/>
      <c r="O69" s="118"/>
    </row>
    <row r="70" spans="9:15" x14ac:dyDescent="0.15">
      <c r="I70" s="118"/>
      <c r="J70" s="118"/>
      <c r="K70" s="118"/>
      <c r="L70" s="118"/>
      <c r="M70" s="118"/>
      <c r="N70" s="118"/>
      <c r="O70" s="118"/>
    </row>
    <row r="71" spans="9:15" x14ac:dyDescent="0.15">
      <c r="I71" s="118"/>
      <c r="J71" s="118"/>
      <c r="K71" s="118"/>
      <c r="L71" s="118"/>
      <c r="M71" s="118"/>
      <c r="N71" s="118"/>
      <c r="O71" s="118"/>
    </row>
    <row r="72" spans="9:15" x14ac:dyDescent="0.15">
      <c r="I72" s="118"/>
      <c r="J72" s="118"/>
      <c r="K72" s="118"/>
      <c r="L72" s="118"/>
      <c r="M72" s="118"/>
      <c r="N72" s="118"/>
      <c r="O72" s="118"/>
    </row>
    <row r="73" spans="9:15" x14ac:dyDescent="0.15">
      <c r="I73" s="118"/>
      <c r="J73" s="118"/>
      <c r="K73" s="118"/>
      <c r="L73" s="118"/>
      <c r="M73" s="118"/>
      <c r="N73" s="118"/>
      <c r="O73" s="118"/>
    </row>
    <row r="74" spans="9:15" x14ac:dyDescent="0.15">
      <c r="I74" s="118"/>
      <c r="J74" s="118"/>
      <c r="K74" s="118"/>
      <c r="L74" s="118"/>
      <c r="M74" s="118"/>
      <c r="N74" s="118"/>
      <c r="O74" s="118"/>
    </row>
    <row r="75" spans="9:15" x14ac:dyDescent="0.15">
      <c r="I75" s="118"/>
      <c r="J75" s="118"/>
      <c r="K75" s="118"/>
      <c r="L75" s="118"/>
      <c r="M75" s="118"/>
      <c r="N75" s="118"/>
      <c r="O75" s="118"/>
    </row>
    <row r="76" spans="9:15" x14ac:dyDescent="0.15">
      <c r="I76" s="118"/>
      <c r="J76" s="118"/>
      <c r="K76" s="118"/>
      <c r="L76" s="118"/>
      <c r="M76" s="118"/>
      <c r="N76" s="118"/>
      <c r="O76" s="118"/>
    </row>
    <row r="77" spans="9:15" x14ac:dyDescent="0.15">
      <c r="I77" s="118"/>
      <c r="J77" s="118"/>
      <c r="K77" s="118"/>
      <c r="L77" s="118"/>
      <c r="M77" s="118"/>
      <c r="N77" s="118"/>
      <c r="O77" s="118"/>
    </row>
    <row r="78" spans="9:15" x14ac:dyDescent="0.15">
      <c r="I78" s="118"/>
      <c r="J78" s="118"/>
      <c r="K78" s="118"/>
      <c r="L78" s="118"/>
      <c r="M78" s="118"/>
      <c r="N78" s="118"/>
      <c r="O78" s="118"/>
    </row>
    <row r="79" spans="9:15" x14ac:dyDescent="0.15">
      <c r="I79" s="118"/>
      <c r="J79" s="118"/>
      <c r="K79" s="118"/>
      <c r="L79" s="118"/>
      <c r="M79" s="118"/>
      <c r="N79" s="118"/>
      <c r="O79" s="118"/>
    </row>
    <row r="80" spans="9:15" x14ac:dyDescent="0.15">
      <c r="I80" s="118"/>
      <c r="J80" s="118"/>
      <c r="K80" s="118"/>
      <c r="L80" s="118"/>
      <c r="M80" s="118"/>
      <c r="N80" s="118"/>
      <c r="O80" s="118"/>
    </row>
    <row r="81" spans="2:15" x14ac:dyDescent="0.15">
      <c r="I81" s="118"/>
      <c r="J81" s="118"/>
      <c r="K81" s="118"/>
      <c r="L81" s="118"/>
      <c r="M81" s="118"/>
      <c r="N81" s="118"/>
      <c r="O81" s="118"/>
    </row>
    <row r="82" spans="2:15" x14ac:dyDescent="0.15">
      <c r="I82" s="118"/>
      <c r="J82" s="118"/>
      <c r="K82" s="118"/>
      <c r="L82" s="118"/>
      <c r="M82" s="118"/>
      <c r="N82" s="118"/>
      <c r="O82" s="118"/>
    </row>
    <row r="83" spans="2:15" ht="13.5" customHeight="1" x14ac:dyDescent="0.15">
      <c r="B83" s="108"/>
      <c r="C83" s="109"/>
      <c r="D83" s="109"/>
      <c r="E83" s="109"/>
      <c r="F83" s="109"/>
      <c r="I83" s="118"/>
      <c r="J83" s="118"/>
      <c r="K83" s="118"/>
      <c r="L83" s="118"/>
      <c r="M83" s="118"/>
      <c r="N83" s="118"/>
      <c r="O83" s="118"/>
    </row>
    <row r="84" spans="2:15" x14ac:dyDescent="0.15">
      <c r="B84" s="108"/>
      <c r="C84" s="109"/>
      <c r="D84" s="109"/>
      <c r="E84" s="109"/>
      <c r="F84" s="109"/>
      <c r="I84" s="118"/>
      <c r="J84" s="118"/>
      <c r="K84" s="118"/>
      <c r="L84" s="118"/>
      <c r="M84" s="118"/>
      <c r="N84" s="118"/>
      <c r="O84" s="118"/>
    </row>
    <row r="85" spans="2:15" x14ac:dyDescent="0.15">
      <c r="I85" s="118"/>
      <c r="J85" s="118"/>
      <c r="K85" s="118"/>
      <c r="L85" s="118"/>
      <c r="M85" s="118"/>
      <c r="N85" s="118"/>
      <c r="O85" s="118"/>
    </row>
    <row r="86" spans="2:15" ht="13.5" customHeight="1" x14ac:dyDescent="0.15">
      <c r="I86" s="118"/>
      <c r="J86" s="118"/>
      <c r="K86" s="118"/>
      <c r="L86" s="118"/>
      <c r="M86" s="118"/>
      <c r="N86" s="118"/>
      <c r="O86" s="118"/>
    </row>
    <row r="87" spans="2:15" x14ac:dyDescent="0.15">
      <c r="I87" s="118"/>
      <c r="J87" s="118"/>
      <c r="K87" s="118"/>
      <c r="L87" s="118"/>
      <c r="M87" s="118"/>
      <c r="N87" s="118"/>
      <c r="O87" s="118"/>
    </row>
    <row r="88" spans="2:15" x14ac:dyDescent="0.15">
      <c r="I88" s="118"/>
      <c r="J88" s="118"/>
      <c r="K88" s="118"/>
      <c r="L88" s="118"/>
      <c r="M88" s="118"/>
      <c r="N88" s="118"/>
      <c r="O88" s="118"/>
    </row>
    <row r="89" spans="2:15" x14ac:dyDescent="0.15">
      <c r="I89" s="118"/>
      <c r="J89" s="118"/>
      <c r="K89" s="118"/>
      <c r="L89" s="118"/>
      <c r="M89" s="118"/>
      <c r="N89" s="118"/>
      <c r="O89" s="118"/>
    </row>
    <row r="90" spans="2:15" x14ac:dyDescent="0.15">
      <c r="I90" s="118"/>
      <c r="J90" s="118"/>
      <c r="K90" s="118"/>
      <c r="L90" s="118"/>
      <c r="M90" s="118"/>
      <c r="N90" s="118"/>
      <c r="O90" s="118"/>
    </row>
    <row r="91" spans="2:15" x14ac:dyDescent="0.15">
      <c r="I91" s="118"/>
      <c r="J91" s="118"/>
      <c r="K91" s="118"/>
      <c r="L91" s="118"/>
      <c r="M91" s="118"/>
      <c r="N91" s="118"/>
      <c r="O91" s="118"/>
    </row>
    <row r="92" spans="2:15" x14ac:dyDescent="0.15">
      <c r="I92" s="118"/>
      <c r="J92" s="118"/>
      <c r="K92" s="118"/>
      <c r="L92" s="118"/>
      <c r="M92" s="118"/>
      <c r="N92" s="118"/>
      <c r="O92" s="118"/>
    </row>
    <row r="93" spans="2:15" x14ac:dyDescent="0.15">
      <c r="I93" s="118"/>
      <c r="J93" s="118"/>
      <c r="K93" s="118"/>
      <c r="L93" s="118"/>
      <c r="M93" s="118"/>
      <c r="N93" s="118"/>
      <c r="O93" s="118"/>
    </row>
    <row r="94" spans="2:15" x14ac:dyDescent="0.15">
      <c r="I94" s="118"/>
      <c r="J94" s="118"/>
      <c r="K94" s="118"/>
      <c r="L94" s="118"/>
      <c r="M94" s="118"/>
      <c r="N94" s="118"/>
      <c r="O94" s="118"/>
    </row>
    <row r="95" spans="2:15" x14ac:dyDescent="0.15">
      <c r="I95" s="118"/>
      <c r="J95" s="118"/>
      <c r="K95" s="118"/>
      <c r="L95" s="118"/>
      <c r="M95" s="118"/>
      <c r="N95" s="118"/>
      <c r="O95" s="118"/>
    </row>
    <row r="96" spans="2:15" x14ac:dyDescent="0.15">
      <c r="I96" s="118"/>
      <c r="J96" s="118"/>
      <c r="K96" s="118"/>
      <c r="L96" s="118"/>
      <c r="M96" s="118"/>
      <c r="N96" s="118"/>
      <c r="O96" s="118"/>
    </row>
    <row r="97" spans="9:15" x14ac:dyDescent="0.15">
      <c r="I97" s="118"/>
      <c r="J97" s="118"/>
      <c r="K97" s="118"/>
      <c r="L97" s="118"/>
      <c r="M97" s="118"/>
      <c r="N97" s="118"/>
      <c r="O97" s="118"/>
    </row>
    <row r="98" spans="9:15" x14ac:dyDescent="0.15">
      <c r="I98" s="118"/>
      <c r="J98" s="118"/>
      <c r="K98" s="118"/>
      <c r="L98" s="118"/>
      <c r="M98" s="118"/>
      <c r="N98" s="118"/>
      <c r="O98" s="118"/>
    </row>
    <row r="99" spans="9:15" x14ac:dyDescent="0.15">
      <c r="I99" s="118"/>
      <c r="J99" s="118"/>
      <c r="K99" s="118"/>
      <c r="L99" s="118"/>
      <c r="M99" s="118"/>
      <c r="N99" s="118"/>
      <c r="O99" s="118"/>
    </row>
    <row r="100" spans="9:15" x14ac:dyDescent="0.15">
      <c r="I100" s="118"/>
      <c r="J100" s="118"/>
      <c r="K100" s="118"/>
      <c r="L100" s="118"/>
      <c r="M100" s="118"/>
      <c r="N100" s="118"/>
      <c r="O100" s="118"/>
    </row>
    <row r="101" spans="9:15" x14ac:dyDescent="0.15">
      <c r="I101" s="118"/>
      <c r="J101" s="118"/>
      <c r="K101" s="118"/>
      <c r="L101" s="118"/>
      <c r="M101" s="118"/>
      <c r="N101" s="118"/>
      <c r="O101" s="118"/>
    </row>
    <row r="102" spans="9:15" x14ac:dyDescent="0.15">
      <c r="I102" s="118"/>
      <c r="J102" s="118"/>
      <c r="K102" s="118"/>
      <c r="L102" s="118"/>
      <c r="M102" s="118"/>
      <c r="N102" s="118"/>
      <c r="O102" s="118"/>
    </row>
    <row r="103" spans="9:15" x14ac:dyDescent="0.15">
      <c r="I103" s="118"/>
      <c r="J103" s="118"/>
      <c r="K103" s="118"/>
      <c r="L103" s="118"/>
      <c r="M103" s="118"/>
      <c r="N103" s="118"/>
      <c r="O103" s="118"/>
    </row>
    <row r="104" spans="9:15" x14ac:dyDescent="0.15">
      <c r="I104" s="118"/>
      <c r="J104" s="118"/>
      <c r="K104" s="118"/>
      <c r="L104" s="118"/>
      <c r="M104" s="118"/>
      <c r="N104" s="118"/>
      <c r="O104" s="118"/>
    </row>
    <row r="105" spans="9:15" x14ac:dyDescent="0.15">
      <c r="I105" s="118"/>
      <c r="J105" s="118"/>
      <c r="K105" s="118"/>
      <c r="L105" s="118"/>
      <c r="M105" s="118"/>
      <c r="N105" s="118"/>
      <c r="O105" s="118"/>
    </row>
    <row r="106" spans="9:15" x14ac:dyDescent="0.15">
      <c r="I106" s="118"/>
      <c r="J106" s="118"/>
      <c r="K106" s="118"/>
      <c r="L106" s="118"/>
      <c r="M106" s="118"/>
      <c r="N106" s="118"/>
      <c r="O106" s="118"/>
    </row>
    <row r="107" spans="9:15" x14ac:dyDescent="0.15">
      <c r="I107" s="118"/>
      <c r="J107" s="118"/>
      <c r="K107" s="118"/>
      <c r="L107" s="118"/>
      <c r="M107" s="118"/>
      <c r="N107" s="118"/>
      <c r="O107" s="118"/>
    </row>
    <row r="108" spans="9:15" x14ac:dyDescent="0.15">
      <c r="I108" s="118"/>
      <c r="J108" s="118"/>
      <c r="K108" s="118"/>
      <c r="L108" s="118"/>
      <c r="M108" s="118"/>
      <c r="N108" s="118"/>
      <c r="O108" s="118"/>
    </row>
    <row r="109" spans="9:15" x14ac:dyDescent="0.15">
      <c r="I109" s="118"/>
      <c r="J109" s="118"/>
      <c r="K109" s="118"/>
      <c r="L109" s="118"/>
      <c r="M109" s="118"/>
      <c r="N109" s="118"/>
      <c r="O109" s="118"/>
    </row>
    <row r="110" spans="9:15" x14ac:dyDescent="0.15">
      <c r="I110" s="118"/>
      <c r="J110" s="118"/>
      <c r="K110" s="118"/>
      <c r="L110" s="118"/>
      <c r="M110" s="118"/>
      <c r="N110" s="118"/>
      <c r="O110" s="118"/>
    </row>
    <row r="111" spans="9:15" x14ac:dyDescent="0.15">
      <c r="I111" s="118"/>
      <c r="J111" s="118"/>
      <c r="K111" s="118"/>
      <c r="L111" s="118"/>
      <c r="M111" s="118"/>
      <c r="N111" s="118"/>
      <c r="O111" s="118"/>
    </row>
    <row r="112" spans="9:15" x14ac:dyDescent="0.15">
      <c r="I112" s="118"/>
      <c r="J112" s="118"/>
      <c r="K112" s="118"/>
      <c r="L112" s="118"/>
      <c r="M112" s="118"/>
      <c r="N112" s="118"/>
      <c r="O112" s="118"/>
    </row>
    <row r="113" spans="9:15" x14ac:dyDescent="0.15">
      <c r="I113" s="118"/>
      <c r="J113" s="118"/>
      <c r="K113" s="118"/>
      <c r="L113" s="118"/>
      <c r="M113" s="118"/>
      <c r="N113" s="118"/>
      <c r="O113" s="118"/>
    </row>
    <row r="114" spans="9:15" x14ac:dyDescent="0.15">
      <c r="I114" s="118"/>
      <c r="J114" s="118"/>
      <c r="K114" s="118"/>
      <c r="L114" s="118"/>
      <c r="M114" s="118"/>
      <c r="N114" s="118"/>
      <c r="O114" s="118"/>
    </row>
    <row r="115" spans="9:15" x14ac:dyDescent="0.15">
      <c r="I115" s="118"/>
      <c r="J115" s="118"/>
      <c r="K115" s="118"/>
      <c r="L115" s="118"/>
      <c r="M115" s="118"/>
      <c r="N115" s="118"/>
      <c r="O115" s="118"/>
    </row>
    <row r="116" spans="9:15" x14ac:dyDescent="0.15">
      <c r="I116" s="118"/>
      <c r="J116" s="118"/>
      <c r="K116" s="118"/>
      <c r="L116" s="118"/>
      <c r="M116" s="118"/>
      <c r="N116" s="118"/>
      <c r="O116" s="118"/>
    </row>
    <row r="117" spans="9:15" x14ac:dyDescent="0.15">
      <c r="I117" s="118"/>
      <c r="J117" s="118"/>
      <c r="K117" s="118"/>
      <c r="L117" s="118"/>
      <c r="M117" s="118"/>
      <c r="N117" s="118"/>
      <c r="O117" s="118"/>
    </row>
    <row r="118" spans="9:15" x14ac:dyDescent="0.15">
      <c r="I118" s="118"/>
      <c r="J118" s="118"/>
      <c r="K118" s="118"/>
      <c r="L118" s="118"/>
      <c r="M118" s="118"/>
      <c r="N118" s="118"/>
      <c r="O118" s="118"/>
    </row>
    <row r="119" spans="9:15" x14ac:dyDescent="0.15">
      <c r="I119" s="118"/>
      <c r="J119" s="118"/>
      <c r="K119" s="118"/>
      <c r="L119" s="118"/>
      <c r="M119" s="118"/>
      <c r="N119" s="118"/>
      <c r="O119" s="118"/>
    </row>
    <row r="120" spans="9:15" x14ac:dyDescent="0.15">
      <c r="I120" s="118"/>
      <c r="J120" s="118"/>
      <c r="K120" s="118"/>
      <c r="L120" s="118"/>
      <c r="M120" s="118"/>
      <c r="N120" s="118"/>
      <c r="O120" s="118"/>
    </row>
    <row r="121" spans="9:15" x14ac:dyDescent="0.15">
      <c r="I121" s="118"/>
      <c r="J121" s="118"/>
      <c r="K121" s="118"/>
      <c r="L121" s="118"/>
      <c r="M121" s="118"/>
      <c r="N121" s="118"/>
      <c r="O121" s="118"/>
    </row>
    <row r="122" spans="9:15" x14ac:dyDescent="0.15">
      <c r="I122" s="118"/>
      <c r="J122" s="118"/>
      <c r="K122" s="118"/>
      <c r="L122" s="118"/>
      <c r="M122" s="118"/>
      <c r="N122" s="118"/>
      <c r="O122" s="118"/>
    </row>
    <row r="123" spans="9:15" x14ac:dyDescent="0.15">
      <c r="I123" s="118"/>
      <c r="J123" s="118"/>
      <c r="K123" s="118"/>
      <c r="L123" s="118"/>
      <c r="M123" s="118"/>
      <c r="N123" s="118"/>
      <c r="O123" s="118"/>
    </row>
    <row r="124" spans="9:15" x14ac:dyDescent="0.15">
      <c r="I124" s="118"/>
      <c r="J124" s="118"/>
      <c r="K124" s="118"/>
      <c r="L124" s="118"/>
      <c r="M124" s="118"/>
      <c r="N124" s="118"/>
      <c r="O124" s="118"/>
    </row>
    <row r="125" spans="9:15" x14ac:dyDescent="0.15">
      <c r="I125" s="118"/>
      <c r="J125" s="118"/>
      <c r="K125" s="118"/>
      <c r="L125" s="118"/>
      <c r="M125" s="118"/>
      <c r="N125" s="118"/>
      <c r="O125" s="118"/>
    </row>
    <row r="126" spans="9:15" x14ac:dyDescent="0.15">
      <c r="I126" s="118"/>
      <c r="J126" s="118"/>
      <c r="K126" s="118"/>
      <c r="L126" s="118"/>
      <c r="M126" s="118"/>
      <c r="N126" s="118"/>
      <c r="O126" s="118"/>
    </row>
    <row r="127" spans="9:15" x14ac:dyDescent="0.15">
      <c r="I127" s="118"/>
      <c r="J127" s="118"/>
      <c r="K127" s="118"/>
      <c r="L127" s="118"/>
      <c r="M127" s="118"/>
      <c r="N127" s="118"/>
      <c r="O127" s="118"/>
    </row>
    <row r="128" spans="9:15" x14ac:dyDescent="0.15">
      <c r="I128" s="118"/>
      <c r="J128" s="118"/>
      <c r="K128" s="118"/>
      <c r="L128" s="118"/>
      <c r="M128" s="118"/>
      <c r="N128" s="118"/>
      <c r="O128" s="118"/>
    </row>
    <row r="129" spans="9:15" x14ac:dyDescent="0.15">
      <c r="I129" s="118"/>
      <c r="J129" s="118"/>
      <c r="K129" s="118"/>
      <c r="L129" s="118"/>
      <c r="M129" s="118"/>
      <c r="N129" s="118"/>
      <c r="O129" s="118"/>
    </row>
    <row r="130" spans="9:15" x14ac:dyDescent="0.15">
      <c r="I130" s="118"/>
      <c r="J130" s="118"/>
      <c r="K130" s="118"/>
      <c r="L130" s="118"/>
      <c r="M130" s="118"/>
      <c r="N130" s="118"/>
      <c r="O130" s="118"/>
    </row>
    <row r="131" spans="9:15" x14ac:dyDescent="0.15">
      <c r="I131" s="118"/>
      <c r="J131" s="118"/>
      <c r="K131" s="118"/>
      <c r="L131" s="118"/>
      <c r="M131" s="118"/>
      <c r="N131" s="118"/>
      <c r="O131" s="118"/>
    </row>
    <row r="132" spans="9:15" x14ac:dyDescent="0.15">
      <c r="I132" s="118"/>
      <c r="J132" s="118"/>
      <c r="K132" s="118"/>
      <c r="L132" s="118"/>
      <c r="M132" s="118"/>
      <c r="N132" s="118"/>
      <c r="O132" s="118"/>
    </row>
    <row r="133" spans="9:15" x14ac:dyDescent="0.15">
      <c r="I133" s="118"/>
      <c r="J133" s="118"/>
      <c r="K133" s="118"/>
      <c r="L133" s="118"/>
      <c r="M133" s="118"/>
      <c r="N133" s="118"/>
      <c r="O133" s="118"/>
    </row>
    <row r="134" spans="9:15" x14ac:dyDescent="0.15">
      <c r="I134" s="118"/>
      <c r="J134" s="118"/>
      <c r="K134" s="118"/>
      <c r="L134" s="118"/>
      <c r="M134" s="118"/>
      <c r="N134" s="118"/>
      <c r="O134" s="118"/>
    </row>
    <row r="135" spans="9:15" x14ac:dyDescent="0.15">
      <c r="I135" s="118"/>
      <c r="J135" s="118"/>
      <c r="K135" s="118"/>
      <c r="L135" s="118"/>
      <c r="M135" s="118"/>
      <c r="N135" s="118"/>
      <c r="O135" s="118"/>
    </row>
    <row r="136" spans="9:15" x14ac:dyDescent="0.15">
      <c r="I136" s="118"/>
      <c r="J136" s="118"/>
      <c r="K136" s="118"/>
      <c r="L136" s="118"/>
      <c r="M136" s="118"/>
      <c r="N136" s="118"/>
      <c r="O136" s="118"/>
    </row>
    <row r="137" spans="9:15" x14ac:dyDescent="0.15">
      <c r="I137" s="118"/>
      <c r="J137" s="118"/>
      <c r="K137" s="118"/>
      <c r="L137" s="118"/>
      <c r="M137" s="118"/>
      <c r="N137" s="118"/>
      <c r="O137" s="118"/>
    </row>
    <row r="138" spans="9:15" x14ac:dyDescent="0.15">
      <c r="I138" s="118"/>
      <c r="J138" s="118"/>
      <c r="K138" s="118"/>
      <c r="L138" s="118"/>
      <c r="M138" s="118"/>
      <c r="N138" s="118"/>
      <c r="O138" s="118"/>
    </row>
    <row r="139" spans="9:15" x14ac:dyDescent="0.15">
      <c r="I139" s="118"/>
      <c r="J139" s="118"/>
      <c r="K139" s="118"/>
      <c r="L139" s="118"/>
      <c r="M139" s="118"/>
      <c r="N139" s="118"/>
    </row>
    <row r="140" spans="9:15" x14ac:dyDescent="0.15">
      <c r="I140" s="118"/>
      <c r="J140" s="118"/>
      <c r="K140" s="118"/>
      <c r="L140" s="118"/>
      <c r="M140" s="118"/>
      <c r="N140" s="118"/>
    </row>
    <row r="141" spans="9:15" x14ac:dyDescent="0.15">
      <c r="I141" s="118"/>
      <c r="J141" s="118"/>
      <c r="K141" s="118"/>
      <c r="L141" s="118"/>
      <c r="M141" s="118"/>
      <c r="N141" s="118"/>
    </row>
    <row r="142" spans="9:15" x14ac:dyDescent="0.15">
      <c r="I142" s="118"/>
      <c r="J142" s="118"/>
      <c r="K142" s="118"/>
      <c r="L142" s="118"/>
      <c r="M142" s="118"/>
      <c r="N142" s="118"/>
    </row>
    <row r="143" spans="9:15" x14ac:dyDescent="0.15">
      <c r="I143" s="118"/>
      <c r="J143" s="118"/>
      <c r="K143" s="118"/>
      <c r="L143" s="118"/>
      <c r="M143" s="118"/>
      <c r="N143" s="118"/>
    </row>
    <row r="144" spans="9:15" x14ac:dyDescent="0.15">
      <c r="I144" s="118"/>
      <c r="J144" s="118"/>
      <c r="K144" s="118"/>
      <c r="L144" s="118"/>
      <c r="M144" s="118"/>
      <c r="N144" s="118"/>
    </row>
    <row r="145" spans="9:14" x14ac:dyDescent="0.15">
      <c r="I145" s="118"/>
      <c r="J145" s="118"/>
      <c r="K145" s="118"/>
      <c r="L145" s="118"/>
      <c r="M145" s="118"/>
      <c r="N145" s="118"/>
    </row>
    <row r="146" spans="9:14" x14ac:dyDescent="0.15">
      <c r="I146" s="118"/>
      <c r="J146" s="118"/>
      <c r="K146" s="118"/>
      <c r="L146" s="118"/>
      <c r="M146" s="118"/>
      <c r="N146" s="118"/>
    </row>
    <row r="147" spans="9:14" x14ac:dyDescent="0.15">
      <c r="I147" s="118"/>
      <c r="J147" s="118"/>
      <c r="K147" s="118"/>
      <c r="L147" s="118"/>
      <c r="M147" s="118"/>
      <c r="N147" s="118"/>
    </row>
    <row r="148" spans="9:14" x14ac:dyDescent="0.15">
      <c r="I148" s="118"/>
      <c r="J148" s="118"/>
      <c r="K148" s="118"/>
      <c r="L148" s="118"/>
      <c r="M148" s="118"/>
      <c r="N148" s="118"/>
    </row>
    <row r="149" spans="9:14" x14ac:dyDescent="0.15">
      <c r="I149" s="118"/>
      <c r="J149" s="118"/>
      <c r="K149" s="118"/>
      <c r="L149" s="118"/>
      <c r="M149" s="118"/>
      <c r="N149" s="118"/>
    </row>
    <row r="150" spans="9:14" x14ac:dyDescent="0.15">
      <c r="I150" s="118"/>
      <c r="J150" s="118"/>
      <c r="K150" s="118"/>
      <c r="L150" s="118"/>
      <c r="M150" s="118"/>
      <c r="N150" s="118"/>
    </row>
    <row r="151" spans="9:14" x14ac:dyDescent="0.15">
      <c r="I151" s="118"/>
      <c r="J151" s="118"/>
      <c r="K151" s="118"/>
      <c r="L151" s="118"/>
      <c r="M151" s="118"/>
      <c r="N151" s="118"/>
    </row>
    <row r="152" spans="9:14" x14ac:dyDescent="0.15">
      <c r="I152" s="118"/>
      <c r="J152" s="118"/>
      <c r="K152" s="118"/>
      <c r="L152" s="118"/>
      <c r="M152" s="118"/>
      <c r="N152" s="118"/>
    </row>
    <row r="153" spans="9:14" x14ac:dyDescent="0.15">
      <c r="I153" s="118"/>
      <c r="J153" s="118"/>
      <c r="K153" s="118"/>
      <c r="L153" s="118"/>
      <c r="M153" s="118"/>
      <c r="N153" s="118"/>
    </row>
    <row r="154" spans="9:14" x14ac:dyDescent="0.15">
      <c r="I154" s="118"/>
      <c r="J154" s="118"/>
      <c r="K154" s="118"/>
      <c r="L154" s="118"/>
      <c r="M154" s="118"/>
      <c r="N154" s="118"/>
    </row>
    <row r="155" spans="9:14" x14ac:dyDescent="0.15">
      <c r="J155" s="118"/>
      <c r="K155" s="118"/>
      <c r="L155" s="118"/>
      <c r="M155" s="118"/>
      <c r="N155" s="118"/>
    </row>
    <row r="156" spans="9:14" x14ac:dyDescent="0.15">
      <c r="J156" s="118"/>
      <c r="K156" s="118"/>
      <c r="L156" s="118"/>
      <c r="M156" s="118"/>
      <c r="N156" s="118"/>
    </row>
    <row r="172" spans="15:15" x14ac:dyDescent="0.15">
      <c r="O172" s="118"/>
    </row>
    <row r="173" spans="15:15" x14ac:dyDescent="0.15">
      <c r="O173" s="118"/>
    </row>
    <row r="174" spans="15:15" x14ac:dyDescent="0.15">
      <c r="O174" s="118"/>
    </row>
    <row r="175" spans="15:15" x14ac:dyDescent="0.15">
      <c r="O175" s="118"/>
    </row>
    <row r="176" spans="15:15" x14ac:dyDescent="0.15">
      <c r="O176" s="118"/>
    </row>
    <row r="177" spans="15:15" x14ac:dyDescent="0.15">
      <c r="O177" s="118"/>
    </row>
    <row r="178" spans="15:15" x14ac:dyDescent="0.15">
      <c r="O178" s="118"/>
    </row>
    <row r="179" spans="15:15" x14ac:dyDescent="0.15">
      <c r="O179" s="118"/>
    </row>
    <row r="180" spans="15:15" x14ac:dyDescent="0.15">
      <c r="O180" s="118"/>
    </row>
    <row r="181" spans="15:15" x14ac:dyDescent="0.15">
      <c r="O181" s="118"/>
    </row>
    <row r="182" spans="15:15" x14ac:dyDescent="0.15">
      <c r="O182" s="118"/>
    </row>
    <row r="183" spans="15:15" x14ac:dyDescent="0.15">
      <c r="O183" s="118"/>
    </row>
    <row r="184" spans="15:15" x14ac:dyDescent="0.15">
      <c r="O184" s="118"/>
    </row>
    <row r="185" spans="15:15" x14ac:dyDescent="0.15">
      <c r="O185" s="118"/>
    </row>
    <row r="186" spans="15:15" x14ac:dyDescent="0.15">
      <c r="O186" s="118"/>
    </row>
    <row r="187" spans="15:15" x14ac:dyDescent="0.15">
      <c r="O187" s="118"/>
    </row>
    <row r="188" spans="15:15" x14ac:dyDescent="0.15">
      <c r="O188" s="118"/>
    </row>
    <row r="189" spans="15:15" x14ac:dyDescent="0.15">
      <c r="O189" s="118"/>
    </row>
    <row r="190" spans="15:15" x14ac:dyDescent="0.15">
      <c r="O190" s="118"/>
    </row>
    <row r="191" spans="15:15" x14ac:dyDescent="0.15">
      <c r="O191" s="118"/>
    </row>
  </sheetData>
  <mergeCells count="64">
    <mergeCell ref="P57:Q57"/>
    <mergeCell ref="Q51:Q55"/>
    <mergeCell ref="B54:B57"/>
    <mergeCell ref="K54:L54"/>
    <mergeCell ref="K55:L55"/>
    <mergeCell ref="K56:L56"/>
    <mergeCell ref="I57:J57"/>
    <mergeCell ref="K57:L57"/>
    <mergeCell ref="X41:X42"/>
    <mergeCell ref="K42:L42"/>
    <mergeCell ref="I43:I46"/>
    <mergeCell ref="K43:L43"/>
    <mergeCell ref="K44:L44"/>
    <mergeCell ref="X44:X46"/>
    <mergeCell ref="K45:L45"/>
    <mergeCell ref="P45:P56"/>
    <mergeCell ref="Q45:Q49"/>
    <mergeCell ref="K46:L46"/>
    <mergeCell ref="K49:L49"/>
    <mergeCell ref="K50:L50"/>
    <mergeCell ref="I51:I56"/>
    <mergeCell ref="K51:L51"/>
    <mergeCell ref="K52:L52"/>
    <mergeCell ref="K53:L53"/>
    <mergeCell ref="Q37:R37"/>
    <mergeCell ref="K38:L38"/>
    <mergeCell ref="P38:P44"/>
    <mergeCell ref="B39:B49"/>
    <mergeCell ref="K39:L39"/>
    <mergeCell ref="K40:L40"/>
    <mergeCell ref="K41:L41"/>
    <mergeCell ref="I47:I50"/>
    <mergeCell ref="K47:L47"/>
    <mergeCell ref="K48:L48"/>
    <mergeCell ref="B50:B53"/>
    <mergeCell ref="B12:B16"/>
    <mergeCell ref="I16:I20"/>
    <mergeCell ref="B17:B20"/>
    <mergeCell ref="K34:L34"/>
    <mergeCell ref="I35:I42"/>
    <mergeCell ref="K35:L35"/>
    <mergeCell ref="K36:L36"/>
    <mergeCell ref="K37:L37"/>
    <mergeCell ref="B21:B24"/>
    <mergeCell ref="I21:I23"/>
    <mergeCell ref="I24:I27"/>
    <mergeCell ref="B28:B38"/>
    <mergeCell ref="I28:I31"/>
    <mergeCell ref="B5:B7"/>
    <mergeCell ref="T5:U5"/>
    <mergeCell ref="I6:I8"/>
    <mergeCell ref="T6:U6"/>
    <mergeCell ref="T7:U7"/>
    <mergeCell ref="I4:I5"/>
    <mergeCell ref="J4:J5"/>
    <mergeCell ref="M4:M5"/>
    <mergeCell ref="N4:N5"/>
    <mergeCell ref="T4:U4"/>
    <mergeCell ref="B8:B11"/>
    <mergeCell ref="T8:U8"/>
    <mergeCell ref="I9:I15"/>
    <mergeCell ref="T9:U9"/>
    <mergeCell ref="T10:U10"/>
    <mergeCell ref="T11:U11"/>
  </mergeCells>
  <phoneticPr fontId="4"/>
  <pageMargins left="0.78740157480314965" right="0.78740157480314965" top="0.78740157480314965" bottom="0.78740157480314965" header="0.39370078740157483" footer="0.39370078740157483"/>
  <pageSetup paperSize="9" scale="61" orientation="landscape" horizontalDpi="4294967293" verticalDpi="3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9"/>
  <sheetViews>
    <sheetView view="pageBreakPreview" zoomScale="80" zoomScaleNormal="75" zoomScaleSheetLayoutView="80" workbookViewId="0">
      <selection activeCell="F31" sqref="F31"/>
    </sheetView>
  </sheetViews>
  <sheetFormatPr defaultColWidth="10.875" defaultRowHeight="13.5" x14ac:dyDescent="0.15"/>
  <cols>
    <col min="1" max="1" width="1.625" style="69" customWidth="1"/>
    <col min="2" max="2" width="5.875" style="69" customWidth="1"/>
    <col min="3" max="3" width="10.625" style="69" customWidth="1"/>
    <col min="4" max="4" width="12.375" style="69" customWidth="1"/>
    <col min="5" max="5" width="14.625" style="69" customWidth="1"/>
    <col min="6" max="7" width="15.875" style="69" customWidth="1"/>
    <col min="8" max="8" width="10.875" style="69"/>
    <col min="9" max="9" width="11.375" style="69" bestFit="1" customWidth="1"/>
    <col min="10" max="10" width="13.375" style="69" customWidth="1"/>
    <col min="11" max="11" width="7.125" style="69" customWidth="1"/>
    <col min="12" max="12" width="15.375" style="69" customWidth="1"/>
    <col min="13" max="13" width="9.375" style="69" bestFit="1" customWidth="1"/>
    <col min="14" max="14" width="10.875" style="69"/>
    <col min="15" max="15" width="7.25" style="69" customWidth="1"/>
    <col min="16" max="16" width="9.625" style="69" customWidth="1"/>
    <col min="17" max="17" width="10.875" style="69" customWidth="1"/>
    <col min="18" max="18" width="7.5" style="69" customWidth="1"/>
    <col min="19" max="19" width="3.75" style="69" customWidth="1"/>
    <col min="20" max="16384" width="10.875" style="69"/>
  </cols>
  <sheetData>
    <row r="1" spans="2:19" s="70" customFormat="1" ht="9.9499999999999993" customHeight="1" x14ac:dyDescent="0.15">
      <c r="B1" s="69"/>
      <c r="C1" s="69"/>
      <c r="D1" s="69"/>
      <c r="E1" s="69"/>
      <c r="F1" s="69"/>
      <c r="G1" s="69"/>
      <c r="H1" s="69"/>
      <c r="I1" s="69"/>
      <c r="J1" s="69"/>
      <c r="K1" s="69"/>
      <c r="L1" s="69"/>
      <c r="M1" s="69"/>
      <c r="N1" s="69"/>
      <c r="O1" s="69"/>
      <c r="P1" s="69"/>
      <c r="Q1" s="69"/>
      <c r="R1" s="69"/>
      <c r="S1" s="69"/>
    </row>
    <row r="2" spans="2:19" s="70" customFormat="1" ht="24.95" customHeight="1" thickBot="1" x14ac:dyDescent="0.2">
      <c r="B2" s="3" t="s">
        <v>225</v>
      </c>
      <c r="H2" s="71" t="s">
        <v>162</v>
      </c>
      <c r="I2" s="3" t="s">
        <v>589</v>
      </c>
      <c r="K2" s="71" t="s">
        <v>163</v>
      </c>
      <c r="L2" s="3" t="s">
        <v>219</v>
      </c>
      <c r="N2" s="69"/>
      <c r="O2" s="69"/>
      <c r="Q2" s="4"/>
      <c r="R2" s="4"/>
    </row>
    <row r="3" spans="2:19" s="70" customFormat="1" ht="18" customHeight="1" x14ac:dyDescent="0.15">
      <c r="B3" s="1141" t="s">
        <v>17</v>
      </c>
      <c r="C3" s="1142"/>
      <c r="D3" s="1142"/>
      <c r="E3" s="1143"/>
      <c r="F3" s="416" t="s">
        <v>18</v>
      </c>
      <c r="G3" s="417"/>
      <c r="H3" s="394" t="s">
        <v>19</v>
      </c>
      <c r="I3" s="395"/>
      <c r="J3" s="395"/>
      <c r="K3" s="1144" t="s">
        <v>588</v>
      </c>
      <c r="L3" s="1145"/>
      <c r="M3" s="1145"/>
      <c r="N3" s="1145"/>
      <c r="O3" s="1145"/>
      <c r="P3" s="1145"/>
      <c r="Q3" s="1145"/>
      <c r="R3" s="1145"/>
      <c r="S3" s="1146"/>
    </row>
    <row r="4" spans="2:19" s="70" customFormat="1" ht="18" customHeight="1" x14ac:dyDescent="0.15">
      <c r="B4" s="1147" t="s">
        <v>20</v>
      </c>
      <c r="C4" s="1148"/>
      <c r="D4" s="448" t="s">
        <v>131</v>
      </c>
      <c r="E4" s="149"/>
      <c r="F4" s="396">
        <f>R11</f>
        <v>608000</v>
      </c>
      <c r="G4" s="448" t="s">
        <v>123</v>
      </c>
      <c r="H4" s="440"/>
      <c r="I4" s="440"/>
      <c r="J4" s="440"/>
      <c r="K4" s="397" t="s">
        <v>190</v>
      </c>
      <c r="L4" s="398" t="s">
        <v>587</v>
      </c>
      <c r="M4" s="447" t="s">
        <v>21</v>
      </c>
      <c r="N4" s="447" t="s">
        <v>20</v>
      </c>
      <c r="O4" s="398" t="s">
        <v>190</v>
      </c>
      <c r="P4" s="398" t="s">
        <v>586</v>
      </c>
      <c r="Q4" s="447" t="s">
        <v>21</v>
      </c>
      <c r="R4" s="1149" t="s">
        <v>20</v>
      </c>
      <c r="S4" s="1150"/>
    </row>
    <row r="5" spans="2:19" s="70" customFormat="1" ht="18" customHeight="1" x14ac:dyDescent="0.15">
      <c r="B5" s="1147"/>
      <c r="C5" s="1148"/>
      <c r="D5" s="448" t="s">
        <v>58</v>
      </c>
      <c r="E5" s="149"/>
      <c r="F5" s="399"/>
      <c r="G5" s="123" t="s">
        <v>124</v>
      </c>
      <c r="H5" s="134"/>
      <c r="I5" s="134"/>
      <c r="J5" s="134"/>
      <c r="K5" s="400">
        <v>1</v>
      </c>
      <c r="L5" s="399">
        <v>3200</v>
      </c>
      <c r="M5" s="399">
        <v>190</v>
      </c>
      <c r="N5" s="396">
        <f t="shared" ref="N5:N11" si="0">L5*M5</f>
        <v>608000</v>
      </c>
      <c r="O5" s="399"/>
      <c r="P5" s="399"/>
      <c r="Q5" s="399"/>
      <c r="R5" s="1117">
        <f>P5*Q5</f>
        <v>0</v>
      </c>
      <c r="S5" s="1118"/>
    </row>
    <row r="6" spans="2:19" s="70" customFormat="1" ht="18" customHeight="1" x14ac:dyDescent="0.15">
      <c r="B6" s="1111" t="s">
        <v>134</v>
      </c>
      <c r="C6" s="1114" t="s">
        <v>213</v>
      </c>
      <c r="D6" s="399" t="s">
        <v>45</v>
      </c>
      <c r="E6" s="144"/>
      <c r="F6" s="399">
        <f>+P13</f>
        <v>0</v>
      </c>
      <c r="G6" s="123" t="s">
        <v>585</v>
      </c>
      <c r="H6" s="134"/>
      <c r="I6" s="134"/>
      <c r="J6" s="134"/>
      <c r="K6" s="148"/>
      <c r="L6" s="145"/>
      <c r="M6" s="399"/>
      <c r="N6" s="396">
        <f t="shared" si="0"/>
        <v>0</v>
      </c>
      <c r="O6" s="399"/>
      <c r="P6" s="399"/>
      <c r="Q6" s="399"/>
      <c r="R6" s="1117">
        <f>P6*Q6</f>
        <v>0</v>
      </c>
      <c r="S6" s="1118"/>
    </row>
    <row r="7" spans="2:19" s="70" customFormat="1" ht="18" customHeight="1" x14ac:dyDescent="0.15">
      <c r="B7" s="1112"/>
      <c r="C7" s="1115"/>
      <c r="D7" s="399" t="s">
        <v>46</v>
      </c>
      <c r="E7" s="144"/>
      <c r="F7" s="396">
        <f>P22</f>
        <v>89214</v>
      </c>
      <c r="G7" s="448" t="s">
        <v>584</v>
      </c>
      <c r="H7" s="440"/>
      <c r="I7" s="440"/>
      <c r="J7" s="441"/>
      <c r="K7" s="146"/>
      <c r="L7" s="147"/>
      <c r="M7" s="399"/>
      <c r="N7" s="396">
        <f t="shared" si="0"/>
        <v>0</v>
      </c>
      <c r="O7" s="399"/>
      <c r="P7" s="399"/>
      <c r="Q7" s="399"/>
      <c r="R7" s="1117">
        <f>P7*Q7</f>
        <v>0</v>
      </c>
      <c r="S7" s="1118"/>
    </row>
    <row r="8" spans="2:19" s="70" customFormat="1" ht="18" customHeight="1" x14ac:dyDescent="0.15">
      <c r="B8" s="1112"/>
      <c r="C8" s="1115"/>
      <c r="D8" s="399" t="s">
        <v>47</v>
      </c>
      <c r="E8" s="144"/>
      <c r="F8" s="396">
        <f>P28</f>
        <v>46842.333333333328</v>
      </c>
      <c r="G8" s="123" t="s">
        <v>583</v>
      </c>
      <c r="H8" s="134"/>
      <c r="I8" s="134"/>
      <c r="J8" s="150"/>
      <c r="K8" s="144"/>
      <c r="L8" s="399"/>
      <c r="M8" s="399"/>
      <c r="N8" s="396">
        <f t="shared" si="0"/>
        <v>0</v>
      </c>
      <c r="O8" s="399"/>
      <c r="P8" s="399"/>
      <c r="Q8" s="399"/>
      <c r="R8" s="1117">
        <f>P8*Q8</f>
        <v>0</v>
      </c>
      <c r="S8" s="1118"/>
    </row>
    <row r="9" spans="2:19" s="70" customFormat="1" ht="18" customHeight="1" x14ac:dyDescent="0.15">
      <c r="B9" s="1112"/>
      <c r="C9" s="1115"/>
      <c r="D9" s="399" t="s">
        <v>59</v>
      </c>
      <c r="E9" s="144"/>
      <c r="F9" s="396">
        <f>P37</f>
        <v>6321.956000000001</v>
      </c>
      <c r="G9" s="123" t="s">
        <v>582</v>
      </c>
      <c r="H9" s="134"/>
      <c r="I9" s="134"/>
      <c r="J9" s="150"/>
      <c r="K9" s="144"/>
      <c r="L9" s="399"/>
      <c r="M9" s="399"/>
      <c r="N9" s="396">
        <f t="shared" si="0"/>
        <v>0</v>
      </c>
      <c r="O9" s="399"/>
      <c r="P9" s="399"/>
      <c r="Q9" s="399"/>
      <c r="R9" s="1117">
        <f>P9*Q9</f>
        <v>0</v>
      </c>
      <c r="S9" s="1118"/>
    </row>
    <row r="10" spans="2:19" s="70" customFormat="1" ht="18" customHeight="1" x14ac:dyDescent="0.15">
      <c r="B10" s="1112"/>
      <c r="C10" s="1115"/>
      <c r="D10" s="399" t="s">
        <v>48</v>
      </c>
      <c r="E10" s="144"/>
      <c r="F10" s="396">
        <f>'８-6　はっさく算出基礎'!$V$11</f>
        <v>0</v>
      </c>
      <c r="G10" s="1131" t="s">
        <v>581</v>
      </c>
      <c r="H10" s="1132"/>
      <c r="I10" s="1132"/>
      <c r="J10" s="1118"/>
      <c r="K10" s="144"/>
      <c r="L10" s="399"/>
      <c r="M10" s="399"/>
      <c r="N10" s="399">
        <f t="shared" si="0"/>
        <v>0</v>
      </c>
      <c r="O10" s="399"/>
      <c r="P10" s="399"/>
      <c r="Q10" s="399"/>
      <c r="R10" s="1117"/>
      <c r="S10" s="1118"/>
    </row>
    <row r="11" spans="2:19" s="70" customFormat="1" ht="18" customHeight="1" thickBot="1" x14ac:dyDescent="0.2">
      <c r="B11" s="1112"/>
      <c r="C11" s="1115"/>
      <c r="D11" s="399" t="s">
        <v>4</v>
      </c>
      <c r="E11" s="144"/>
      <c r="F11" s="396">
        <f>'８-6　はっさく算出基礎'!$V$34</f>
        <v>1306.6285714285714</v>
      </c>
      <c r="G11" s="1131" t="s">
        <v>581</v>
      </c>
      <c r="H11" s="1132"/>
      <c r="I11" s="1132"/>
      <c r="J11" s="1118"/>
      <c r="K11" s="83"/>
      <c r="L11" s="72"/>
      <c r="M11" s="72"/>
      <c r="N11" s="401">
        <f t="shared" si="0"/>
        <v>0</v>
      </c>
      <c r="O11" s="73" t="s">
        <v>22</v>
      </c>
      <c r="P11" s="74">
        <f>SUM(L5:L11,P5:Q10)</f>
        <v>3200</v>
      </c>
      <c r="Q11" s="75">
        <f>R11/P11</f>
        <v>190</v>
      </c>
      <c r="R11" s="1133">
        <f>SUM(N5:N11,R5:S10)</f>
        <v>608000</v>
      </c>
      <c r="S11" s="1134"/>
    </row>
    <row r="12" spans="2:19" s="70" customFormat="1" ht="18" customHeight="1" thickTop="1" x14ac:dyDescent="0.15">
      <c r="B12" s="1112"/>
      <c r="C12" s="1115"/>
      <c r="D12" s="399" t="s">
        <v>5</v>
      </c>
      <c r="E12" s="144"/>
      <c r="F12" s="399"/>
      <c r="G12" s="123" t="s">
        <v>124</v>
      </c>
      <c r="H12" s="134"/>
      <c r="I12" s="134"/>
      <c r="J12" s="150"/>
      <c r="K12" s="1135" t="s">
        <v>135</v>
      </c>
      <c r="L12" s="143" t="s">
        <v>100</v>
      </c>
      <c r="M12" s="445" t="s">
        <v>7</v>
      </c>
      <c r="N12" s="209" t="s">
        <v>578</v>
      </c>
      <c r="O12" s="444" t="s">
        <v>21</v>
      </c>
      <c r="P12" s="444" t="s">
        <v>24</v>
      </c>
      <c r="Q12" s="1138" t="s">
        <v>25</v>
      </c>
      <c r="R12" s="1139"/>
      <c r="S12" s="1140"/>
    </row>
    <row r="13" spans="2:19" s="70" customFormat="1" ht="18" customHeight="1" x14ac:dyDescent="0.15">
      <c r="B13" s="1112"/>
      <c r="C13" s="1115"/>
      <c r="D13" s="1119" t="s">
        <v>49</v>
      </c>
      <c r="E13" s="402" t="s">
        <v>121</v>
      </c>
      <c r="F13" s="399">
        <f>'６　固定資本装備と減価償却費'!L10*H13</f>
        <v>3633.6</v>
      </c>
      <c r="G13" s="123" t="s">
        <v>580</v>
      </c>
      <c r="H13" s="131">
        <v>0.01</v>
      </c>
      <c r="I13" s="1151" t="s">
        <v>126</v>
      </c>
      <c r="J13" s="1152"/>
      <c r="K13" s="1136"/>
      <c r="L13" s="442"/>
      <c r="M13" s="208" t="s">
        <v>195</v>
      </c>
      <c r="N13" s="94"/>
      <c r="O13" s="94"/>
      <c r="P13" s="239">
        <f>N13*O13</f>
        <v>0</v>
      </c>
      <c r="Q13" s="1153" t="s">
        <v>194</v>
      </c>
      <c r="R13" s="1154"/>
      <c r="S13" s="1155"/>
    </row>
    <row r="14" spans="2:19" s="70" customFormat="1" ht="18" customHeight="1" x14ac:dyDescent="0.15">
      <c r="B14" s="1112"/>
      <c r="C14" s="1115"/>
      <c r="D14" s="1121"/>
      <c r="E14" s="402" t="s">
        <v>122</v>
      </c>
      <c r="F14" s="399">
        <f>'６　固定資本装備と減価償却費'!L10*H14</f>
        <v>18168</v>
      </c>
      <c r="G14" s="123" t="s">
        <v>580</v>
      </c>
      <c r="H14" s="131">
        <v>0.05</v>
      </c>
      <c r="I14" s="1151" t="s">
        <v>126</v>
      </c>
      <c r="J14" s="1152"/>
      <c r="K14" s="1136"/>
      <c r="L14" s="434"/>
      <c r="M14" s="142"/>
      <c r="N14" s="94"/>
      <c r="O14" s="94"/>
      <c r="P14" s="239">
        <f>N14*O14</f>
        <v>0</v>
      </c>
      <c r="Q14" s="1153"/>
      <c r="R14" s="1154"/>
      <c r="S14" s="1155"/>
    </row>
    <row r="15" spans="2:19" s="70" customFormat="1" ht="18" customHeight="1" thickBot="1" x14ac:dyDescent="0.2">
      <c r="B15" s="1112"/>
      <c r="C15" s="1115"/>
      <c r="D15" s="1119" t="s">
        <v>60</v>
      </c>
      <c r="E15" s="402" t="s">
        <v>121</v>
      </c>
      <c r="F15" s="399">
        <f>'６　固定資本装備と減価償却費'!P10</f>
        <v>29337.771753862831</v>
      </c>
      <c r="G15" s="123" t="s">
        <v>126</v>
      </c>
      <c r="H15" s="129"/>
      <c r="I15" s="129"/>
      <c r="J15" s="130"/>
      <c r="K15" s="1136"/>
      <c r="L15" s="79" t="s">
        <v>26</v>
      </c>
      <c r="M15" s="78"/>
      <c r="N15" s="79"/>
      <c r="O15" s="79"/>
      <c r="P15" s="79">
        <f>SUM(P10:P14)</f>
        <v>3200</v>
      </c>
      <c r="Q15" s="1122"/>
      <c r="R15" s="1123"/>
      <c r="S15" s="1124"/>
    </row>
    <row r="16" spans="2:19" s="70" customFormat="1" ht="18" customHeight="1" thickTop="1" x14ac:dyDescent="0.15">
      <c r="B16" s="1112"/>
      <c r="C16" s="1115"/>
      <c r="D16" s="1120"/>
      <c r="E16" s="402" t="s">
        <v>122</v>
      </c>
      <c r="F16" s="399">
        <f>'６　固定資本装備と減価償却費'!P19</f>
        <v>73083.428571428565</v>
      </c>
      <c r="G16" s="123" t="s">
        <v>126</v>
      </c>
      <c r="H16" s="129"/>
      <c r="I16" s="129"/>
      <c r="J16" s="130"/>
      <c r="K16" s="1136"/>
      <c r="L16" s="139" t="s">
        <v>579</v>
      </c>
      <c r="M16" s="140"/>
      <c r="N16" s="210" t="s">
        <v>578</v>
      </c>
      <c r="O16" s="438" t="s">
        <v>21</v>
      </c>
      <c r="P16" s="141" t="s">
        <v>24</v>
      </c>
      <c r="Q16" s="1125" t="s">
        <v>25</v>
      </c>
      <c r="R16" s="1126"/>
      <c r="S16" s="1127"/>
    </row>
    <row r="17" spans="1:19" s="70" customFormat="1" ht="18" customHeight="1" x14ac:dyDescent="0.15">
      <c r="B17" s="1112"/>
      <c r="C17" s="1115"/>
      <c r="D17" s="1121"/>
      <c r="E17" s="399" t="s">
        <v>50</v>
      </c>
      <c r="F17" s="399" t="e">
        <f>'６　固定資本装備と減価償却費'!#REF!</f>
        <v>#REF!</v>
      </c>
      <c r="G17" s="123" t="s">
        <v>126</v>
      </c>
      <c r="H17" s="129"/>
      <c r="I17" s="129"/>
      <c r="J17" s="130"/>
      <c r="K17" s="1136"/>
      <c r="L17" s="448" t="s">
        <v>104</v>
      </c>
      <c r="M17" s="142"/>
      <c r="N17" s="123"/>
      <c r="O17" s="138"/>
      <c r="P17" s="240">
        <f>'８-6　はっさく算出基礎'!G7</f>
        <v>24000</v>
      </c>
      <c r="Q17" s="1128"/>
      <c r="R17" s="1129"/>
      <c r="S17" s="1130"/>
    </row>
    <row r="18" spans="1:19" s="70" customFormat="1" ht="18" customHeight="1" x14ac:dyDescent="0.15">
      <c r="A18" s="69"/>
      <c r="B18" s="1112"/>
      <c r="C18" s="1115"/>
      <c r="D18" s="399" t="s">
        <v>51</v>
      </c>
      <c r="E18" s="144"/>
      <c r="F18" s="399"/>
      <c r="G18" s="123" t="s">
        <v>124</v>
      </c>
      <c r="H18" s="129"/>
      <c r="I18" s="403" t="s">
        <v>127</v>
      </c>
      <c r="J18" s="130"/>
      <c r="K18" s="1136"/>
      <c r="L18" s="448" t="s">
        <v>102</v>
      </c>
      <c r="M18" s="142"/>
      <c r="N18" s="123" t="s">
        <v>577</v>
      </c>
      <c r="O18" s="138"/>
      <c r="P18" s="240">
        <f>'８-6　はっさく算出基礎'!G11</f>
        <v>4680</v>
      </c>
      <c r="Q18" s="1128"/>
      <c r="R18" s="1129"/>
      <c r="S18" s="1130"/>
    </row>
    <row r="19" spans="1:19" s="70" customFormat="1" ht="18" customHeight="1" x14ac:dyDescent="0.15">
      <c r="A19" s="69"/>
      <c r="B19" s="1112"/>
      <c r="C19" s="1115"/>
      <c r="D19" s="399" t="s">
        <v>101</v>
      </c>
      <c r="E19" s="144"/>
      <c r="F19" s="399" t="e">
        <f>SUM(F6:F18)*H19</f>
        <v>#REF!</v>
      </c>
      <c r="G19" s="151" t="s">
        <v>136</v>
      </c>
      <c r="H19" s="404">
        <v>0.01</v>
      </c>
      <c r="I19" s="436"/>
      <c r="J19" s="405"/>
      <c r="K19" s="1136"/>
      <c r="L19" s="123" t="s">
        <v>103</v>
      </c>
      <c r="M19" s="134"/>
      <c r="N19" s="123" t="s">
        <v>577</v>
      </c>
      <c r="O19" s="138"/>
      <c r="P19" s="240">
        <f>'８-6　はっさく算出基礎'!G16</f>
        <v>60534</v>
      </c>
      <c r="Q19" s="1128"/>
      <c r="R19" s="1129"/>
      <c r="S19" s="1130"/>
    </row>
    <row r="20" spans="1:19" s="70" customFormat="1" ht="18" customHeight="1" x14ac:dyDescent="0.15">
      <c r="A20" s="69"/>
      <c r="B20" s="1112"/>
      <c r="C20" s="1116"/>
      <c r="D20" s="1156" t="s">
        <v>576</v>
      </c>
      <c r="E20" s="1157"/>
      <c r="F20" s="406" t="e">
        <f>SUM(F6:F19)</f>
        <v>#REF!</v>
      </c>
      <c r="G20" s="132"/>
      <c r="H20" s="436"/>
      <c r="I20" s="436"/>
      <c r="J20" s="437"/>
      <c r="K20" s="1136"/>
      <c r="L20" s="123" t="s">
        <v>105</v>
      </c>
      <c r="M20" s="134"/>
      <c r="N20" s="123"/>
      <c r="O20" s="138"/>
      <c r="P20" s="240">
        <f>'８-6　はっさく算出基礎'!G20</f>
        <v>0</v>
      </c>
      <c r="Q20" s="1128"/>
      <c r="R20" s="1129"/>
      <c r="S20" s="1130"/>
    </row>
    <row r="21" spans="1:19" s="70" customFormat="1" ht="18" customHeight="1" x14ac:dyDescent="0.15">
      <c r="A21" s="69"/>
      <c r="B21" s="1112"/>
      <c r="C21" s="1158" t="s">
        <v>125</v>
      </c>
      <c r="D21" s="993" t="s">
        <v>52</v>
      </c>
      <c r="E21" s="16" t="s">
        <v>1</v>
      </c>
      <c r="F21" s="396">
        <f>L5*41</f>
        <v>131200</v>
      </c>
      <c r="G21" s="448" t="s">
        <v>270</v>
      </c>
      <c r="H21" s="134"/>
      <c r="I21" s="76"/>
      <c r="J21" s="150"/>
      <c r="K21" s="1136"/>
      <c r="L21" s="123" t="s">
        <v>106</v>
      </c>
      <c r="M21" s="134"/>
      <c r="N21" s="123"/>
      <c r="O21" s="136"/>
      <c r="P21" s="240">
        <f>'８-6　はっさく算出基礎'!G24</f>
        <v>0</v>
      </c>
      <c r="Q21" s="1128"/>
      <c r="R21" s="1129"/>
      <c r="S21" s="1130"/>
    </row>
    <row r="22" spans="1:19" s="70" customFormat="1" ht="18" customHeight="1" thickBot="1" x14ac:dyDescent="0.2">
      <c r="A22" s="69"/>
      <c r="B22" s="1112"/>
      <c r="C22" s="1159"/>
      <c r="D22" s="996"/>
      <c r="E22" s="16" t="s">
        <v>2</v>
      </c>
      <c r="F22" s="227"/>
      <c r="G22" s="448" t="s">
        <v>271</v>
      </c>
      <c r="H22" s="407"/>
      <c r="I22" s="407"/>
      <c r="J22" s="408"/>
      <c r="K22" s="1136"/>
      <c r="L22" s="79" t="s">
        <v>26</v>
      </c>
      <c r="M22" s="78"/>
      <c r="N22" s="79"/>
      <c r="O22" s="79"/>
      <c r="P22" s="79">
        <f>SUM(P17:P21)</f>
        <v>89214</v>
      </c>
      <c r="Q22" s="1122"/>
      <c r="R22" s="1123"/>
      <c r="S22" s="1124"/>
    </row>
    <row r="23" spans="1:19" s="70" customFormat="1" ht="18" customHeight="1" thickTop="1" x14ac:dyDescent="0.15">
      <c r="A23" s="69"/>
      <c r="B23" s="1112"/>
      <c r="C23" s="1159"/>
      <c r="D23" s="1161"/>
      <c r="E23" s="16" t="s">
        <v>6</v>
      </c>
      <c r="F23" s="396">
        <f>F4*0.135</f>
        <v>82080</v>
      </c>
      <c r="G23" s="448" t="s">
        <v>272</v>
      </c>
      <c r="H23" s="440"/>
      <c r="I23" s="407"/>
      <c r="J23" s="441"/>
      <c r="K23" s="1136"/>
      <c r="L23" s="123" t="s">
        <v>575</v>
      </c>
      <c r="M23" s="134"/>
      <c r="N23" s="135" t="s">
        <v>23</v>
      </c>
      <c r="O23" s="135" t="s">
        <v>21</v>
      </c>
      <c r="P23" s="135" t="s">
        <v>24</v>
      </c>
      <c r="Q23" s="1125" t="s">
        <v>25</v>
      </c>
      <c r="R23" s="1126"/>
      <c r="S23" s="1127"/>
    </row>
    <row r="24" spans="1:19" s="70" customFormat="1" ht="18" customHeight="1" x14ac:dyDescent="0.15">
      <c r="A24" s="69"/>
      <c r="B24" s="1112"/>
      <c r="C24" s="1159"/>
      <c r="D24" s="16" t="s">
        <v>197</v>
      </c>
      <c r="E24" s="22"/>
      <c r="F24" s="227"/>
      <c r="G24" s="448" t="s">
        <v>124</v>
      </c>
      <c r="H24" s="409"/>
      <c r="I24" s="410"/>
      <c r="J24" s="411"/>
      <c r="K24" s="1136"/>
      <c r="L24" s="136" t="s">
        <v>27</v>
      </c>
      <c r="M24" s="134"/>
      <c r="N24" s="123" t="s">
        <v>574</v>
      </c>
      <c r="O24" s="136"/>
      <c r="P24" s="240">
        <f>'８-6　はっさく算出基礎'!G38</f>
        <v>20120</v>
      </c>
      <c r="Q24" s="1128"/>
      <c r="R24" s="1129"/>
      <c r="S24" s="1130"/>
    </row>
    <row r="25" spans="1:19" s="70" customFormat="1" ht="18" customHeight="1" x14ac:dyDescent="0.15">
      <c r="A25" s="69"/>
      <c r="B25" s="1112"/>
      <c r="C25" s="1159"/>
      <c r="D25" s="16" t="s">
        <v>61</v>
      </c>
      <c r="E25" s="22"/>
      <c r="F25" s="227"/>
      <c r="G25" s="448" t="s">
        <v>124</v>
      </c>
      <c r="H25" s="152"/>
      <c r="I25" s="153"/>
      <c r="J25" s="154"/>
      <c r="K25" s="1136"/>
      <c r="L25" s="136" t="s">
        <v>28</v>
      </c>
      <c r="M25" s="134"/>
      <c r="N25" s="123" t="s">
        <v>573</v>
      </c>
      <c r="O25" s="136"/>
      <c r="P25" s="240">
        <f>'８-6　はっさく算出基礎'!G49</f>
        <v>17696.666666666664</v>
      </c>
      <c r="Q25" s="1128"/>
      <c r="R25" s="1129"/>
      <c r="S25" s="1130"/>
    </row>
    <row r="26" spans="1:19" s="70" customFormat="1" ht="18" customHeight="1" x14ac:dyDescent="0.15">
      <c r="A26" s="69"/>
      <c r="B26" s="1112"/>
      <c r="C26" s="1159"/>
      <c r="D26" s="16" t="s">
        <v>78</v>
      </c>
      <c r="E26" s="17"/>
      <c r="F26" s="412">
        <f>'８-6　はっさく算出基礎'!$V$57</f>
        <v>8690</v>
      </c>
      <c r="G26" s="448" t="s">
        <v>570</v>
      </c>
      <c r="H26" s="443"/>
      <c r="I26" s="443"/>
      <c r="J26" s="435"/>
      <c r="K26" s="1136"/>
      <c r="L26" s="136" t="s">
        <v>29</v>
      </c>
      <c r="M26" s="134"/>
      <c r="N26" s="123" t="s">
        <v>572</v>
      </c>
      <c r="O26" s="136"/>
      <c r="P26" s="240">
        <f>'８-6　はっさく算出基礎'!G53</f>
        <v>6239.9999999999991</v>
      </c>
      <c r="Q26" s="1128"/>
      <c r="R26" s="1129"/>
      <c r="S26" s="1130"/>
    </row>
    <row r="27" spans="1:19" s="70" customFormat="1" ht="18" customHeight="1" x14ac:dyDescent="0.15">
      <c r="A27" s="69"/>
      <c r="B27" s="1112"/>
      <c r="C27" s="1159"/>
      <c r="D27" s="23" t="s">
        <v>62</v>
      </c>
      <c r="E27" s="24"/>
      <c r="F27" s="227">
        <v>5000</v>
      </c>
      <c r="G27" s="123" t="s">
        <v>1031</v>
      </c>
      <c r="H27" s="152"/>
      <c r="I27" s="153"/>
      <c r="J27" s="411"/>
      <c r="K27" s="1136"/>
      <c r="L27" s="136" t="s">
        <v>86</v>
      </c>
      <c r="M27" s="134"/>
      <c r="N27" s="123" t="s">
        <v>571</v>
      </c>
      <c r="O27" s="136"/>
      <c r="P27" s="240">
        <f>'８-6　はっさく算出基礎'!G57</f>
        <v>2785.666666666667</v>
      </c>
      <c r="Q27" s="1128"/>
      <c r="R27" s="1129"/>
      <c r="S27" s="1130"/>
    </row>
    <row r="28" spans="1:19" s="70" customFormat="1" ht="18" customHeight="1" thickBot="1" x14ac:dyDescent="0.2">
      <c r="A28" s="69"/>
      <c r="B28" s="1112"/>
      <c r="C28" s="1159"/>
      <c r="D28" s="16" t="s">
        <v>53</v>
      </c>
      <c r="E28" s="17"/>
      <c r="F28" s="227">
        <f>'８-6　はっさく算出基礎'!$N$57</f>
        <v>3891.04</v>
      </c>
      <c r="G28" s="448" t="s">
        <v>570</v>
      </c>
      <c r="H28" s="443"/>
      <c r="I28" s="443"/>
      <c r="J28" s="435"/>
      <c r="K28" s="1136"/>
      <c r="L28" s="79" t="s">
        <v>26</v>
      </c>
      <c r="M28" s="78"/>
      <c r="N28" s="79"/>
      <c r="O28" s="79"/>
      <c r="P28" s="79">
        <f>SUM(P24:P27)</f>
        <v>46842.333333333328</v>
      </c>
      <c r="Q28" s="1122"/>
      <c r="R28" s="1123"/>
      <c r="S28" s="1124"/>
    </row>
    <row r="29" spans="1:19" s="70" customFormat="1" ht="18" customHeight="1" thickTop="1" x14ac:dyDescent="0.15">
      <c r="A29" s="69"/>
      <c r="B29" s="1112"/>
      <c r="C29" s="1159"/>
      <c r="D29" s="16" t="s">
        <v>198</v>
      </c>
      <c r="E29" s="22"/>
      <c r="F29" s="227">
        <f>SUM(F21:F28)*H29</f>
        <v>2308.6104</v>
      </c>
      <c r="G29" s="227" t="s">
        <v>214</v>
      </c>
      <c r="H29" s="404">
        <v>0.01</v>
      </c>
      <c r="I29" s="133"/>
      <c r="J29" s="413"/>
      <c r="K29" s="1136"/>
      <c r="L29" s="123" t="s">
        <v>569</v>
      </c>
      <c r="M29" s="134"/>
      <c r="N29" s="135" t="s">
        <v>23</v>
      </c>
      <c r="O29" s="135" t="s">
        <v>21</v>
      </c>
      <c r="P29" s="135" t="s">
        <v>24</v>
      </c>
      <c r="Q29" s="1125" t="s">
        <v>25</v>
      </c>
      <c r="R29" s="1126"/>
      <c r="S29" s="1127"/>
    </row>
    <row r="30" spans="1:19" s="70" customFormat="1" ht="18" customHeight="1" thickBot="1" x14ac:dyDescent="0.2">
      <c r="A30" s="69"/>
      <c r="B30" s="1113"/>
      <c r="C30" s="1160"/>
      <c r="D30" s="1162" t="s">
        <v>130</v>
      </c>
      <c r="E30" s="1163"/>
      <c r="F30" s="124">
        <f>SUM(F21:F29)</f>
        <v>233169.65040000001</v>
      </c>
      <c r="G30" s="125"/>
      <c r="H30" s="126"/>
      <c r="I30" s="127"/>
      <c r="J30" s="128"/>
      <c r="K30" s="1136"/>
      <c r="L30" s="136" t="s">
        <v>568</v>
      </c>
      <c r="M30" s="137"/>
      <c r="N30" s="123"/>
      <c r="O30" s="138"/>
      <c r="P30" s="240">
        <f>'８-6　はっさく算出基礎'!N8</f>
        <v>0</v>
      </c>
      <c r="Q30" s="1164"/>
      <c r="R30" s="1165"/>
      <c r="S30" s="1166"/>
    </row>
    <row r="31" spans="1:19" s="70" customFormat="1" ht="18" customHeight="1" x14ac:dyDescent="0.15">
      <c r="A31" s="69"/>
      <c r="B31" s="85"/>
      <c r="C31" s="81"/>
      <c r="D31" s="81"/>
      <c r="E31" s="81"/>
      <c r="F31" s="81"/>
      <c r="G31" s="81"/>
      <c r="H31" s="81"/>
      <c r="I31" s="81"/>
      <c r="J31" s="81"/>
      <c r="K31" s="1136"/>
      <c r="L31" s="136" t="s">
        <v>567</v>
      </c>
      <c r="M31" s="137"/>
      <c r="N31" s="123"/>
      <c r="O31" s="138">
        <f>'[3]８　はっさく算出基礎'!M9</f>
        <v>169.9</v>
      </c>
      <c r="P31" s="240">
        <f>'８-6　はっさく算出基礎'!N15</f>
        <v>3690.7200000000003</v>
      </c>
      <c r="Q31" s="1164"/>
      <c r="R31" s="1165"/>
      <c r="S31" s="1166"/>
    </row>
    <row r="32" spans="1:19" s="70" customFormat="1" ht="18" customHeight="1" x14ac:dyDescent="0.15">
      <c r="A32" s="69"/>
      <c r="B32" s="77"/>
      <c r="C32" s="90"/>
      <c r="D32" s="77"/>
      <c r="E32" s="77"/>
      <c r="F32" s="88"/>
      <c r="G32" s="88"/>
      <c r="H32" s="89"/>
      <c r="I32" s="81"/>
      <c r="J32" s="81"/>
      <c r="K32" s="1136"/>
      <c r="L32" s="136" t="s">
        <v>566</v>
      </c>
      <c r="M32" s="134"/>
      <c r="N32" s="138"/>
      <c r="O32" s="138"/>
      <c r="P32" s="240">
        <f>SUM(P30:P31)*R32</f>
        <v>1107.2160000000001</v>
      </c>
      <c r="Q32" s="439" t="s">
        <v>565</v>
      </c>
      <c r="R32" s="414">
        <v>0.3</v>
      </c>
      <c r="S32" s="415"/>
    </row>
    <row r="33" spans="1:23" ht="18" customHeight="1" x14ac:dyDescent="0.15">
      <c r="K33" s="1136"/>
      <c r="L33" s="136" t="s">
        <v>564</v>
      </c>
      <c r="M33" s="137"/>
      <c r="N33" s="123"/>
      <c r="O33" s="138">
        <f>'[3]８　はっさく算出基礎'!M16</f>
        <v>179.9</v>
      </c>
      <c r="P33" s="240">
        <f>'８-6　はっさく算出基礎'!N20</f>
        <v>1524.0200000000002</v>
      </c>
      <c r="Q33" s="1128"/>
      <c r="R33" s="1129"/>
      <c r="S33" s="1130"/>
    </row>
    <row r="34" spans="1:23" ht="18" customHeight="1" x14ac:dyDescent="0.15">
      <c r="K34" s="1136"/>
      <c r="L34" s="136" t="s">
        <v>563</v>
      </c>
      <c r="M34" s="137"/>
      <c r="N34" s="123"/>
      <c r="O34" s="138"/>
      <c r="P34" s="240">
        <f>'８-6　はっさく算出基礎'!N23</f>
        <v>0</v>
      </c>
      <c r="Q34" s="1128"/>
      <c r="R34" s="1129"/>
      <c r="S34" s="1130"/>
    </row>
    <row r="35" spans="1:23" ht="18" customHeight="1" x14ac:dyDescent="0.15">
      <c r="K35" s="1136"/>
      <c r="L35" s="136" t="s">
        <v>196</v>
      </c>
      <c r="M35" s="137"/>
      <c r="N35" s="123"/>
      <c r="O35" s="138"/>
      <c r="P35" s="240">
        <f>'８-6　はっさく算出基礎'!N27</f>
        <v>0</v>
      </c>
      <c r="Q35" s="439"/>
      <c r="R35" s="440"/>
      <c r="S35" s="441"/>
    </row>
    <row r="36" spans="1:23" ht="18" customHeight="1" x14ac:dyDescent="0.15">
      <c r="K36" s="1136"/>
      <c r="L36" s="136" t="s">
        <v>562</v>
      </c>
      <c r="M36" s="134"/>
      <c r="N36" s="123"/>
      <c r="O36" s="138"/>
      <c r="P36" s="240">
        <f>'８-6　はっさく算出基礎'!N31</f>
        <v>0</v>
      </c>
      <c r="Q36" s="1128"/>
      <c r="R36" s="1129"/>
      <c r="S36" s="1130"/>
    </row>
    <row r="37" spans="1:23" ht="18" customHeight="1" thickBot="1" x14ac:dyDescent="0.2">
      <c r="K37" s="1137"/>
      <c r="L37" s="87" t="s">
        <v>26</v>
      </c>
      <c r="M37" s="86"/>
      <c r="N37" s="87"/>
      <c r="O37" s="87"/>
      <c r="P37" s="87">
        <f>SUM(P30:P36)</f>
        <v>6321.956000000001</v>
      </c>
      <c r="Q37" s="1167"/>
      <c r="R37" s="1168"/>
      <c r="S37" s="1169"/>
    </row>
    <row r="38" spans="1:23" s="80" customFormat="1" ht="18" customHeight="1" x14ac:dyDescent="0.15">
      <c r="A38" s="69"/>
      <c r="B38" s="69"/>
      <c r="C38" s="69"/>
      <c r="D38" s="69"/>
      <c r="E38" s="69"/>
      <c r="F38" s="69"/>
      <c r="G38" s="69"/>
      <c r="H38" s="69"/>
      <c r="I38" s="69"/>
      <c r="J38" s="69"/>
    </row>
    <row r="39" spans="1:23" s="80" customFormat="1" ht="18" customHeight="1" x14ac:dyDescent="0.15">
      <c r="A39" s="69"/>
      <c r="B39" s="69"/>
      <c r="C39" s="69"/>
      <c r="D39" s="69"/>
      <c r="E39" s="69"/>
      <c r="F39" s="69"/>
      <c r="G39" s="69"/>
      <c r="H39" s="69"/>
      <c r="I39" s="69"/>
      <c r="J39" s="69"/>
      <c r="T39" s="81"/>
    </row>
    <row r="40" spans="1:23" s="80" customFormat="1" ht="18" customHeight="1" x14ac:dyDescent="0.15">
      <c r="A40" s="69"/>
      <c r="B40" s="69"/>
      <c r="C40" s="69"/>
      <c r="D40" s="69"/>
      <c r="E40" s="69"/>
      <c r="F40" s="69"/>
      <c r="G40" s="69"/>
      <c r="H40" s="69"/>
      <c r="I40" s="69"/>
      <c r="J40" s="69"/>
      <c r="T40" s="70"/>
      <c r="U40" s="70"/>
      <c r="V40" s="70"/>
      <c r="W40" s="70"/>
    </row>
    <row r="41" spans="1:23" s="80" customFormat="1" ht="18" customHeight="1" x14ac:dyDescent="0.15">
      <c r="A41" s="69"/>
      <c r="B41" s="69"/>
      <c r="C41" s="69"/>
      <c r="D41" s="69"/>
      <c r="E41" s="69"/>
      <c r="F41" s="69"/>
      <c r="G41" s="69"/>
      <c r="H41" s="69"/>
      <c r="I41" s="69"/>
      <c r="J41" s="69"/>
      <c r="T41" s="82"/>
      <c r="U41" s="83"/>
      <c r="V41" s="84"/>
      <c r="W41" s="82"/>
    </row>
    <row r="42" spans="1:23" s="80" customFormat="1" ht="18" customHeight="1" x14ac:dyDescent="0.15">
      <c r="A42" s="69"/>
      <c r="B42" s="69"/>
      <c r="C42" s="69"/>
      <c r="D42" s="69"/>
      <c r="E42" s="69"/>
      <c r="F42" s="69"/>
      <c r="G42" s="69"/>
      <c r="H42" s="69"/>
      <c r="I42" s="69"/>
      <c r="J42" s="69"/>
      <c r="T42" s="70"/>
      <c r="U42" s="70"/>
      <c r="V42" s="70"/>
      <c r="W42" s="70"/>
    </row>
    <row r="43" spans="1:23" s="80" customFormat="1" ht="18" customHeight="1" x14ac:dyDescent="0.15">
      <c r="B43" s="69"/>
      <c r="C43" s="69"/>
      <c r="D43" s="69"/>
      <c r="E43" s="69"/>
      <c r="F43" s="69"/>
      <c r="G43" s="69"/>
      <c r="H43" s="69"/>
      <c r="I43" s="69"/>
      <c r="J43" s="69"/>
      <c r="T43" s="71"/>
      <c r="U43" s="81"/>
      <c r="V43" s="70"/>
      <c r="W43" s="82"/>
    </row>
    <row r="44" spans="1:23" s="80" customFormat="1" ht="18" customHeight="1" x14ac:dyDescent="0.15">
      <c r="B44" s="69"/>
      <c r="C44" s="69"/>
      <c r="D44" s="69"/>
      <c r="E44" s="69"/>
      <c r="F44" s="69"/>
      <c r="G44" s="69"/>
      <c r="H44" s="69"/>
      <c r="I44" s="69"/>
      <c r="J44" s="69"/>
      <c r="T44" s="71"/>
      <c r="U44" s="81"/>
      <c r="V44" s="70"/>
      <c r="W44" s="82"/>
    </row>
    <row r="45" spans="1:23" s="80" customFormat="1" ht="18" customHeight="1" x14ac:dyDescent="0.15">
      <c r="B45" s="69"/>
      <c r="C45" s="69"/>
      <c r="D45" s="69"/>
      <c r="E45" s="69"/>
      <c r="F45" s="69"/>
      <c r="G45" s="69"/>
      <c r="H45" s="69"/>
      <c r="I45" s="69"/>
      <c r="J45" s="69"/>
      <c r="T45" s="70"/>
      <c r="U45" s="70"/>
      <c r="V45" s="83"/>
      <c r="W45" s="70"/>
    </row>
    <row r="46" spans="1:23" s="80" customFormat="1" x14ac:dyDescent="0.15">
      <c r="B46" s="69"/>
      <c r="C46" s="69"/>
      <c r="D46" s="69"/>
      <c r="E46" s="69"/>
      <c r="F46" s="69"/>
      <c r="G46" s="69"/>
      <c r="H46" s="69"/>
      <c r="I46" s="69"/>
      <c r="J46" s="69"/>
      <c r="T46" s="71"/>
      <c r="U46" s="70"/>
      <c r="V46" s="70"/>
      <c r="W46" s="82"/>
    </row>
    <row r="47" spans="1:23" s="80" customFormat="1" x14ac:dyDescent="0.15">
      <c r="B47" s="69"/>
      <c r="C47" s="69"/>
      <c r="D47" s="69"/>
      <c r="E47" s="69"/>
      <c r="F47" s="69"/>
      <c r="G47" s="69"/>
      <c r="H47" s="69"/>
      <c r="I47" s="69"/>
      <c r="J47" s="69"/>
      <c r="T47" s="71"/>
      <c r="U47" s="70"/>
      <c r="V47" s="70"/>
      <c r="W47" s="82"/>
    </row>
    <row r="48" spans="1:23" s="80" customFormat="1" x14ac:dyDescent="0.15">
      <c r="B48" s="69"/>
      <c r="C48" s="69"/>
      <c r="D48" s="69"/>
      <c r="E48" s="69"/>
      <c r="F48" s="69"/>
      <c r="G48" s="69"/>
      <c r="H48" s="69"/>
      <c r="I48" s="69"/>
      <c r="J48" s="69"/>
      <c r="T48" s="71"/>
      <c r="U48" s="70"/>
      <c r="V48" s="70"/>
      <c r="W48" s="82"/>
    </row>
    <row r="49" spans="2:23" s="80" customFormat="1" x14ac:dyDescent="0.15">
      <c r="B49" s="69"/>
      <c r="C49" s="69"/>
      <c r="D49" s="69"/>
      <c r="E49" s="69"/>
      <c r="F49" s="69"/>
      <c r="G49" s="69"/>
      <c r="H49" s="69"/>
      <c r="I49" s="69"/>
      <c r="J49" s="69"/>
      <c r="T49" s="71"/>
      <c r="U49" s="70"/>
      <c r="V49" s="70"/>
      <c r="W49" s="82"/>
    </row>
    <row r="50" spans="2:23" s="80" customFormat="1" x14ac:dyDescent="0.15">
      <c r="B50" s="69"/>
      <c r="C50" s="69"/>
      <c r="D50" s="69"/>
      <c r="E50" s="69"/>
      <c r="F50" s="69"/>
      <c r="G50" s="69"/>
      <c r="H50" s="69"/>
      <c r="I50" s="69"/>
      <c r="J50" s="69"/>
      <c r="T50" s="71"/>
      <c r="U50" s="71"/>
      <c r="V50" s="71"/>
      <c r="W50" s="70"/>
    </row>
    <row r="51" spans="2:23" s="80" customFormat="1" ht="13.5" customHeight="1" x14ac:dyDescent="0.15">
      <c r="B51" s="69"/>
      <c r="C51" s="69"/>
      <c r="D51" s="69"/>
      <c r="E51" s="69"/>
      <c r="F51" s="69"/>
      <c r="G51" s="69"/>
      <c r="H51" s="69"/>
      <c r="I51" s="69"/>
      <c r="J51" s="69"/>
      <c r="T51" s="70"/>
      <c r="U51" s="70"/>
      <c r="V51" s="70"/>
      <c r="W51" s="83"/>
    </row>
    <row r="52" spans="2:23" s="80" customFormat="1" x14ac:dyDescent="0.15">
      <c r="B52" s="69"/>
      <c r="C52" s="69"/>
      <c r="D52" s="69"/>
      <c r="E52" s="69"/>
      <c r="F52" s="69"/>
      <c r="G52" s="69"/>
      <c r="H52" s="69"/>
      <c r="I52" s="69"/>
      <c r="J52" s="69"/>
      <c r="T52" s="82"/>
      <c r="U52" s="70"/>
      <c r="V52" s="83"/>
      <c r="W52" s="82"/>
    </row>
    <row r="53" spans="2:23" s="80" customFormat="1" x14ac:dyDescent="0.15">
      <c r="B53" s="69"/>
      <c r="C53" s="69"/>
      <c r="D53" s="69"/>
      <c r="E53" s="69"/>
      <c r="F53" s="69"/>
      <c r="G53" s="69"/>
      <c r="H53" s="69"/>
      <c r="I53" s="69"/>
      <c r="J53" s="69"/>
      <c r="T53" s="70"/>
      <c r="U53" s="70"/>
      <c r="V53" s="70"/>
      <c r="W53" s="70"/>
    </row>
    <row r="54" spans="2:23" s="80" customFormat="1" ht="13.5" customHeight="1" x14ac:dyDescent="0.15">
      <c r="B54" s="69"/>
      <c r="C54" s="69"/>
      <c r="D54" s="69"/>
      <c r="E54" s="69"/>
      <c r="F54" s="69"/>
      <c r="G54" s="69"/>
      <c r="H54" s="69"/>
      <c r="I54" s="69"/>
      <c r="J54" s="69"/>
      <c r="T54" s="71"/>
      <c r="U54" s="70"/>
      <c r="V54" s="71"/>
      <c r="W54" s="82"/>
    </row>
    <row r="55" spans="2:23" s="80" customFormat="1" x14ac:dyDescent="0.15">
      <c r="B55" s="69"/>
      <c r="C55" s="69"/>
      <c r="D55" s="69"/>
      <c r="E55" s="69"/>
      <c r="F55" s="69"/>
      <c r="G55" s="69"/>
      <c r="H55" s="69"/>
      <c r="I55" s="69"/>
      <c r="J55" s="69"/>
      <c r="T55" s="91"/>
      <c r="U55" s="70"/>
      <c r="V55" s="70"/>
      <c r="W55" s="82"/>
    </row>
    <row r="56" spans="2:23" s="80" customFormat="1" x14ac:dyDescent="0.15">
      <c r="B56" s="69"/>
      <c r="C56" s="69"/>
      <c r="D56" s="69"/>
      <c r="E56" s="69"/>
      <c r="F56" s="69"/>
      <c r="G56" s="69"/>
      <c r="H56" s="69"/>
      <c r="I56" s="69"/>
      <c r="J56" s="69"/>
      <c r="K56" s="69"/>
      <c r="L56" s="69"/>
      <c r="M56" s="69"/>
      <c r="N56" s="69"/>
      <c r="O56" s="69"/>
      <c r="P56" s="69"/>
      <c r="Q56" s="69"/>
      <c r="R56" s="69"/>
      <c r="S56" s="69"/>
      <c r="T56" s="70"/>
      <c r="U56" s="71"/>
      <c r="V56" s="70"/>
      <c r="W56" s="70"/>
    </row>
    <row r="57" spans="2:23" s="80" customFormat="1" x14ac:dyDescent="0.15">
      <c r="B57" s="69"/>
      <c r="C57" s="69"/>
      <c r="D57" s="69"/>
      <c r="E57" s="69"/>
      <c r="F57" s="69"/>
      <c r="G57" s="69"/>
      <c r="H57" s="69"/>
      <c r="I57" s="69"/>
      <c r="J57" s="69"/>
      <c r="K57" s="69"/>
      <c r="L57" s="69"/>
      <c r="M57" s="69"/>
      <c r="N57" s="69"/>
      <c r="O57" s="69"/>
      <c r="P57" s="69"/>
      <c r="Q57" s="69"/>
      <c r="R57" s="69"/>
      <c r="S57" s="69"/>
      <c r="T57" s="81"/>
      <c r="U57" s="81"/>
      <c r="V57" s="81"/>
      <c r="W57" s="81"/>
    </row>
    <row r="58" spans="2:23" s="80" customFormat="1" x14ac:dyDescent="0.15">
      <c r="B58" s="69"/>
      <c r="C58" s="69"/>
      <c r="D58" s="69"/>
      <c r="E58" s="69"/>
      <c r="F58" s="69"/>
      <c r="G58" s="69"/>
      <c r="H58" s="69"/>
      <c r="I58" s="69"/>
      <c r="J58" s="69"/>
      <c r="K58" s="69"/>
      <c r="L58" s="69"/>
      <c r="M58" s="69"/>
      <c r="N58" s="69"/>
      <c r="O58" s="69"/>
      <c r="P58" s="69"/>
      <c r="Q58" s="69"/>
      <c r="R58" s="69"/>
      <c r="S58" s="69"/>
      <c r="T58" s="81"/>
    </row>
    <row r="59" spans="2:23" s="80" customFormat="1" x14ac:dyDescent="0.15">
      <c r="B59" s="69"/>
      <c r="C59" s="69"/>
      <c r="D59" s="69"/>
      <c r="E59" s="69"/>
      <c r="F59" s="69"/>
      <c r="G59" s="69"/>
      <c r="H59" s="69"/>
      <c r="I59" s="69"/>
      <c r="J59" s="69"/>
      <c r="K59" s="69"/>
      <c r="L59" s="69"/>
      <c r="M59" s="69"/>
      <c r="N59" s="69"/>
      <c r="O59" s="69"/>
      <c r="P59" s="69"/>
      <c r="Q59" s="69"/>
      <c r="R59" s="69"/>
      <c r="S59" s="69"/>
      <c r="T59" s="81"/>
    </row>
    <row r="60" spans="2:23" s="80" customFormat="1" x14ac:dyDescent="0.15">
      <c r="B60" s="69"/>
      <c r="C60" s="69"/>
      <c r="D60" s="69"/>
      <c r="E60" s="69"/>
      <c r="F60" s="69"/>
      <c r="G60" s="69"/>
      <c r="H60" s="69"/>
      <c r="I60" s="69"/>
      <c r="J60" s="69"/>
      <c r="K60" s="69"/>
      <c r="L60" s="69"/>
      <c r="M60" s="69"/>
      <c r="N60" s="69"/>
      <c r="O60" s="69"/>
      <c r="P60" s="69"/>
      <c r="Q60" s="69"/>
      <c r="R60" s="69"/>
      <c r="S60" s="69"/>
      <c r="T60" s="81"/>
    </row>
    <row r="61" spans="2:23" s="80" customFormat="1" x14ac:dyDescent="0.15">
      <c r="B61" s="69"/>
      <c r="C61" s="69"/>
      <c r="D61" s="69"/>
      <c r="E61" s="69"/>
      <c r="F61" s="69"/>
      <c r="G61" s="69"/>
      <c r="H61" s="69"/>
      <c r="I61" s="69"/>
      <c r="J61" s="69"/>
      <c r="K61" s="69"/>
      <c r="L61" s="69"/>
      <c r="M61" s="69"/>
      <c r="N61" s="69"/>
      <c r="O61" s="69"/>
      <c r="P61" s="69"/>
      <c r="Q61" s="69"/>
      <c r="R61" s="69"/>
      <c r="S61" s="69"/>
    </row>
    <row r="62" spans="2:23" s="80" customFormat="1" x14ac:dyDescent="0.15">
      <c r="B62" s="69"/>
      <c r="C62" s="69"/>
      <c r="D62" s="69"/>
      <c r="E62" s="69"/>
      <c r="F62" s="69"/>
      <c r="G62" s="69"/>
      <c r="H62" s="69"/>
      <c r="I62" s="69"/>
      <c r="J62" s="69"/>
      <c r="K62" s="69"/>
      <c r="L62" s="69"/>
      <c r="M62" s="69"/>
      <c r="N62" s="69"/>
      <c r="O62" s="69"/>
      <c r="P62" s="69"/>
      <c r="Q62" s="69"/>
      <c r="R62" s="69"/>
      <c r="S62" s="69"/>
    </row>
    <row r="63" spans="2:23" s="80" customFormat="1" ht="13.5" customHeight="1" x14ac:dyDescent="0.15">
      <c r="B63" s="69"/>
      <c r="C63" s="69"/>
      <c r="D63" s="69"/>
      <c r="E63" s="69"/>
      <c r="F63" s="69"/>
      <c r="G63" s="69"/>
      <c r="H63" s="69"/>
      <c r="I63" s="69"/>
      <c r="J63" s="69"/>
      <c r="K63" s="69"/>
      <c r="L63" s="69"/>
      <c r="M63" s="69"/>
      <c r="N63" s="69"/>
      <c r="O63" s="69"/>
      <c r="P63" s="69"/>
      <c r="Q63" s="69"/>
      <c r="R63" s="69"/>
      <c r="S63" s="69"/>
    </row>
    <row r="64" spans="2:23" s="80" customFormat="1" ht="13.5" customHeight="1" x14ac:dyDescent="0.15">
      <c r="B64" s="69"/>
      <c r="C64" s="69"/>
      <c r="D64" s="69"/>
      <c r="E64" s="69"/>
      <c r="F64" s="69"/>
      <c r="G64" s="69"/>
      <c r="H64" s="69"/>
      <c r="I64" s="69"/>
      <c r="J64" s="69"/>
      <c r="K64" s="69"/>
      <c r="L64" s="69"/>
      <c r="M64" s="69"/>
      <c r="N64" s="69"/>
      <c r="O64" s="69"/>
      <c r="P64" s="69"/>
      <c r="Q64" s="69"/>
      <c r="R64" s="69"/>
      <c r="S64" s="69"/>
    </row>
    <row r="65" spans="2:19" s="80" customFormat="1" x14ac:dyDescent="0.15">
      <c r="B65" s="69"/>
      <c r="C65" s="69"/>
      <c r="D65" s="69"/>
      <c r="E65" s="69"/>
      <c r="F65" s="69"/>
      <c r="G65" s="69"/>
      <c r="H65" s="69"/>
      <c r="I65" s="69"/>
      <c r="J65" s="69"/>
      <c r="K65" s="69"/>
      <c r="L65" s="69"/>
      <c r="M65" s="69"/>
      <c r="N65" s="69"/>
      <c r="O65" s="69"/>
      <c r="P65" s="69"/>
      <c r="Q65" s="69"/>
      <c r="R65" s="69"/>
      <c r="S65" s="69"/>
    </row>
    <row r="66" spans="2:19" s="80" customFormat="1" x14ac:dyDescent="0.15">
      <c r="B66" s="69"/>
      <c r="C66" s="69"/>
      <c r="D66" s="69"/>
      <c r="E66" s="69"/>
      <c r="F66" s="69"/>
      <c r="G66" s="69"/>
      <c r="H66" s="69"/>
      <c r="I66" s="69"/>
      <c r="J66" s="69"/>
      <c r="K66" s="69"/>
      <c r="L66" s="69"/>
      <c r="M66" s="69"/>
      <c r="N66" s="69"/>
      <c r="O66" s="69"/>
      <c r="P66" s="69"/>
      <c r="Q66" s="69"/>
      <c r="R66" s="69"/>
      <c r="S66" s="69"/>
    </row>
    <row r="67" spans="2:19" s="80" customFormat="1" x14ac:dyDescent="0.15">
      <c r="B67" s="69"/>
      <c r="C67" s="69"/>
      <c r="D67" s="69"/>
      <c r="E67" s="69"/>
      <c r="F67" s="69"/>
      <c r="G67" s="69"/>
      <c r="H67" s="69"/>
      <c r="I67" s="69"/>
      <c r="J67" s="69"/>
      <c r="K67" s="69"/>
      <c r="L67" s="69"/>
      <c r="M67" s="69"/>
      <c r="N67" s="69"/>
      <c r="O67" s="69"/>
      <c r="P67" s="69"/>
      <c r="Q67" s="69"/>
      <c r="R67" s="69"/>
      <c r="S67" s="69"/>
    </row>
    <row r="68" spans="2:19" s="80" customFormat="1" ht="13.5" customHeight="1" x14ac:dyDescent="0.15">
      <c r="B68" s="69"/>
      <c r="C68" s="69"/>
      <c r="D68" s="69"/>
      <c r="E68" s="69"/>
      <c r="F68" s="69"/>
      <c r="G68" s="69"/>
      <c r="H68" s="69"/>
      <c r="I68" s="69"/>
      <c r="J68" s="69"/>
      <c r="K68" s="69"/>
      <c r="L68" s="69"/>
      <c r="M68" s="69"/>
      <c r="N68" s="69"/>
      <c r="O68" s="69"/>
      <c r="P68" s="69"/>
      <c r="Q68" s="69"/>
      <c r="R68" s="69"/>
      <c r="S68" s="69"/>
    </row>
    <row r="69" spans="2:19" s="80" customFormat="1" x14ac:dyDescent="0.15">
      <c r="B69" s="69"/>
      <c r="C69" s="69"/>
      <c r="D69" s="69"/>
      <c r="E69" s="69"/>
      <c r="F69" s="69"/>
      <c r="G69" s="69"/>
      <c r="H69" s="69"/>
      <c r="I69" s="69"/>
      <c r="J69" s="69"/>
      <c r="K69" s="69"/>
      <c r="L69" s="69"/>
      <c r="M69" s="69"/>
      <c r="N69" s="69"/>
      <c r="O69" s="69"/>
      <c r="P69" s="69"/>
      <c r="Q69" s="69"/>
      <c r="R69" s="69"/>
      <c r="S69" s="69"/>
    </row>
    <row r="70" spans="2:19" s="80" customFormat="1" x14ac:dyDescent="0.15">
      <c r="B70" s="69"/>
      <c r="C70" s="69"/>
      <c r="D70" s="69"/>
      <c r="E70" s="69"/>
      <c r="F70" s="69"/>
      <c r="G70" s="69"/>
      <c r="H70" s="69"/>
      <c r="I70" s="69"/>
      <c r="J70" s="69"/>
      <c r="K70" s="69"/>
      <c r="L70" s="69"/>
      <c r="M70" s="69"/>
      <c r="N70" s="69"/>
      <c r="O70" s="69"/>
      <c r="P70" s="69"/>
      <c r="Q70" s="69"/>
      <c r="R70" s="69"/>
      <c r="S70" s="69"/>
    </row>
    <row r="71" spans="2:19" s="80" customFormat="1" x14ac:dyDescent="0.15">
      <c r="B71" s="69"/>
      <c r="C71" s="69"/>
      <c r="D71" s="69"/>
      <c r="E71" s="69"/>
      <c r="F71" s="69"/>
      <c r="G71" s="69"/>
      <c r="H71" s="69"/>
      <c r="I71" s="69"/>
      <c r="J71" s="69"/>
      <c r="K71" s="69"/>
      <c r="L71" s="69"/>
      <c r="M71" s="69"/>
      <c r="N71" s="69"/>
      <c r="O71" s="69"/>
      <c r="P71" s="69"/>
      <c r="Q71" s="69"/>
      <c r="R71" s="69"/>
      <c r="S71" s="69"/>
    </row>
    <row r="72" spans="2:19" s="80" customFormat="1" x14ac:dyDescent="0.15">
      <c r="B72" s="69"/>
      <c r="C72" s="69"/>
      <c r="D72" s="69"/>
      <c r="E72" s="69"/>
      <c r="F72" s="69"/>
      <c r="G72" s="69"/>
      <c r="H72" s="69"/>
      <c r="I72" s="69"/>
      <c r="J72" s="69"/>
      <c r="K72" s="69"/>
      <c r="L72" s="69"/>
      <c r="M72" s="69"/>
      <c r="N72" s="69"/>
      <c r="O72" s="69"/>
      <c r="P72" s="69"/>
      <c r="Q72" s="69"/>
      <c r="R72" s="69"/>
      <c r="S72" s="69"/>
    </row>
    <row r="73" spans="2:19" s="80" customFormat="1" x14ac:dyDescent="0.15">
      <c r="B73" s="69"/>
      <c r="C73" s="69"/>
      <c r="D73" s="69"/>
      <c r="E73" s="69"/>
      <c r="F73" s="69"/>
      <c r="G73" s="69"/>
      <c r="H73" s="69"/>
      <c r="I73" s="69"/>
      <c r="J73" s="69"/>
      <c r="K73" s="69"/>
      <c r="L73" s="69"/>
      <c r="M73" s="69"/>
      <c r="N73" s="69"/>
      <c r="O73" s="69"/>
      <c r="P73" s="69"/>
      <c r="Q73" s="69"/>
      <c r="R73" s="69"/>
      <c r="S73" s="69"/>
    </row>
    <row r="74" spans="2:19" s="80" customFormat="1" ht="13.5" customHeight="1" x14ac:dyDescent="0.15">
      <c r="B74" s="69"/>
      <c r="C74" s="69"/>
      <c r="D74" s="69"/>
      <c r="E74" s="69"/>
      <c r="F74" s="69"/>
      <c r="G74" s="69"/>
      <c r="H74" s="69"/>
      <c r="I74" s="69"/>
      <c r="J74" s="69"/>
      <c r="K74" s="69"/>
      <c r="L74" s="69"/>
      <c r="M74" s="69"/>
      <c r="N74" s="69"/>
      <c r="O74" s="69"/>
      <c r="P74" s="69"/>
      <c r="Q74" s="69"/>
      <c r="R74" s="69"/>
      <c r="S74" s="69"/>
    </row>
    <row r="75" spans="2:19" s="80" customFormat="1" x14ac:dyDescent="0.15">
      <c r="B75" s="69"/>
      <c r="C75" s="69"/>
      <c r="D75" s="69"/>
      <c r="E75" s="69"/>
      <c r="F75" s="69"/>
      <c r="G75" s="69"/>
      <c r="H75" s="69"/>
      <c r="I75" s="69"/>
      <c r="J75" s="69"/>
      <c r="K75" s="69"/>
      <c r="L75" s="69"/>
      <c r="M75" s="69"/>
      <c r="N75" s="69"/>
      <c r="O75" s="69"/>
      <c r="P75" s="69"/>
      <c r="Q75" s="69"/>
      <c r="R75" s="69"/>
      <c r="S75" s="69"/>
    </row>
    <row r="76" spans="2:19" s="80" customFormat="1" x14ac:dyDescent="0.15">
      <c r="B76" s="69"/>
      <c r="C76" s="69"/>
      <c r="D76" s="69"/>
      <c r="E76" s="69"/>
      <c r="F76" s="69"/>
      <c r="G76" s="69"/>
      <c r="H76" s="69"/>
      <c r="I76" s="69"/>
      <c r="J76" s="69"/>
      <c r="K76" s="69"/>
      <c r="L76" s="69"/>
      <c r="M76" s="69"/>
      <c r="N76" s="69"/>
      <c r="O76" s="69"/>
      <c r="P76" s="69"/>
      <c r="Q76" s="69"/>
      <c r="R76" s="69"/>
      <c r="S76" s="69"/>
    </row>
    <row r="77" spans="2:19" s="80" customFormat="1" x14ac:dyDescent="0.15">
      <c r="B77" s="69"/>
      <c r="C77" s="69"/>
      <c r="D77" s="69"/>
      <c r="E77" s="69"/>
      <c r="F77" s="69"/>
      <c r="G77" s="69"/>
      <c r="H77" s="69"/>
      <c r="I77" s="69"/>
      <c r="J77" s="69"/>
      <c r="K77" s="69"/>
      <c r="L77" s="69"/>
      <c r="M77" s="69"/>
      <c r="N77" s="69"/>
      <c r="O77" s="69"/>
      <c r="P77" s="69"/>
      <c r="Q77" s="69"/>
      <c r="R77" s="69"/>
      <c r="S77" s="69"/>
    </row>
    <row r="78" spans="2:19" s="80" customFormat="1" x14ac:dyDescent="0.15">
      <c r="B78" s="69"/>
      <c r="C78" s="69"/>
      <c r="D78" s="69"/>
      <c r="E78" s="69"/>
      <c r="F78" s="69"/>
      <c r="G78" s="69"/>
      <c r="H78" s="69"/>
      <c r="I78" s="69"/>
      <c r="J78" s="69"/>
      <c r="K78" s="69"/>
      <c r="L78" s="69"/>
      <c r="M78" s="69"/>
      <c r="N78" s="69"/>
      <c r="O78" s="69"/>
      <c r="P78" s="69"/>
      <c r="Q78" s="69"/>
      <c r="R78" s="69"/>
      <c r="S78" s="69"/>
    </row>
    <row r="79" spans="2:19" s="80" customFormat="1" x14ac:dyDescent="0.15">
      <c r="B79" s="69"/>
      <c r="C79" s="69"/>
      <c r="D79" s="69"/>
      <c r="E79" s="69"/>
      <c r="F79" s="69"/>
      <c r="G79" s="69"/>
      <c r="H79" s="69"/>
      <c r="I79" s="69"/>
      <c r="J79" s="69"/>
      <c r="K79" s="69"/>
      <c r="L79" s="69"/>
      <c r="M79" s="69"/>
      <c r="N79" s="69"/>
      <c r="O79" s="69"/>
      <c r="P79" s="69"/>
      <c r="Q79" s="69"/>
      <c r="R79" s="69"/>
      <c r="S79" s="69"/>
    </row>
    <row r="80" spans="2:19" s="80" customFormat="1" x14ac:dyDescent="0.15">
      <c r="B80" s="69"/>
      <c r="C80" s="69"/>
      <c r="D80" s="69"/>
      <c r="E80" s="69"/>
      <c r="F80" s="69"/>
      <c r="G80" s="69"/>
      <c r="H80" s="69"/>
      <c r="I80" s="69"/>
      <c r="J80" s="69"/>
      <c r="K80" s="69"/>
      <c r="L80" s="69"/>
      <c r="M80" s="69"/>
      <c r="N80" s="69"/>
      <c r="O80" s="69"/>
      <c r="P80" s="69"/>
      <c r="Q80" s="69"/>
      <c r="R80" s="69"/>
      <c r="S80" s="69"/>
    </row>
    <row r="81" spans="1:19" s="80" customFormat="1" x14ac:dyDescent="0.15">
      <c r="B81" s="69"/>
      <c r="C81" s="69"/>
      <c r="D81" s="69"/>
      <c r="E81" s="69"/>
      <c r="F81" s="69"/>
      <c r="G81" s="69"/>
      <c r="H81" s="69"/>
      <c r="I81" s="69"/>
      <c r="J81" s="69"/>
      <c r="K81" s="69"/>
      <c r="L81" s="69"/>
      <c r="M81" s="69"/>
      <c r="N81" s="69"/>
      <c r="O81" s="69"/>
      <c r="P81" s="69"/>
      <c r="Q81" s="69"/>
      <c r="R81" s="69"/>
      <c r="S81" s="69"/>
    </row>
    <row r="82" spans="1:19" s="80" customFormat="1" x14ac:dyDescent="0.15">
      <c r="B82" s="69"/>
      <c r="C82" s="69"/>
      <c r="D82" s="69"/>
      <c r="E82" s="69"/>
      <c r="F82" s="69"/>
      <c r="G82" s="69"/>
      <c r="H82" s="69"/>
      <c r="I82" s="69"/>
      <c r="J82" s="69"/>
      <c r="K82" s="69"/>
      <c r="L82" s="69"/>
      <c r="M82" s="69"/>
      <c r="N82" s="69"/>
      <c r="O82" s="69"/>
      <c r="P82" s="69"/>
      <c r="Q82" s="69"/>
      <c r="R82" s="69"/>
      <c r="S82" s="69"/>
    </row>
    <row r="83" spans="1:19" s="80" customFormat="1" x14ac:dyDescent="0.15">
      <c r="B83" s="69"/>
      <c r="C83" s="69"/>
      <c r="D83" s="69"/>
      <c r="E83" s="69"/>
      <c r="F83" s="69"/>
      <c r="G83" s="69"/>
      <c r="H83" s="69"/>
      <c r="I83" s="69"/>
      <c r="J83" s="69"/>
      <c r="K83" s="69"/>
      <c r="L83" s="69"/>
      <c r="M83" s="69"/>
      <c r="N83" s="69"/>
      <c r="O83" s="69"/>
      <c r="P83" s="69"/>
      <c r="Q83" s="69"/>
      <c r="R83" s="69"/>
      <c r="S83" s="69"/>
    </row>
    <row r="84" spans="1:19" s="80" customFormat="1" x14ac:dyDescent="0.15">
      <c r="B84" s="69"/>
      <c r="C84" s="69"/>
      <c r="D84" s="69"/>
      <c r="E84" s="69"/>
      <c r="F84" s="69"/>
      <c r="G84" s="69"/>
      <c r="H84" s="69"/>
      <c r="I84" s="69"/>
      <c r="J84" s="69"/>
      <c r="K84" s="69"/>
      <c r="L84" s="69"/>
      <c r="M84" s="69"/>
      <c r="N84" s="69"/>
      <c r="O84" s="69"/>
      <c r="P84" s="69"/>
      <c r="Q84" s="69"/>
      <c r="R84" s="69"/>
      <c r="S84" s="69"/>
    </row>
    <row r="85" spans="1:19" s="80" customFormat="1" x14ac:dyDescent="0.15">
      <c r="B85" s="69"/>
      <c r="C85" s="69"/>
      <c r="D85" s="69"/>
      <c r="E85" s="69"/>
      <c r="F85" s="69"/>
      <c r="G85" s="69"/>
      <c r="H85" s="69"/>
      <c r="I85" s="69"/>
      <c r="J85" s="69"/>
      <c r="K85" s="69"/>
      <c r="L85" s="69"/>
      <c r="M85" s="69"/>
      <c r="N85" s="69"/>
      <c r="O85" s="69"/>
      <c r="P85" s="69"/>
      <c r="Q85" s="69"/>
      <c r="R85" s="69"/>
      <c r="S85" s="69"/>
    </row>
    <row r="86" spans="1:19" s="80" customFormat="1" ht="13.5" customHeight="1" x14ac:dyDescent="0.15">
      <c r="B86" s="69"/>
      <c r="C86" s="69"/>
      <c r="D86" s="69"/>
      <c r="E86" s="69"/>
      <c r="F86" s="69"/>
      <c r="G86" s="69"/>
      <c r="H86" s="69"/>
      <c r="I86" s="69"/>
      <c r="J86" s="69"/>
      <c r="K86" s="69"/>
      <c r="L86" s="69"/>
      <c r="M86" s="69"/>
      <c r="N86" s="69"/>
      <c r="O86" s="69"/>
      <c r="P86" s="69"/>
      <c r="Q86" s="69"/>
      <c r="R86" s="69"/>
      <c r="S86" s="69"/>
    </row>
    <row r="87" spans="1:19" s="80" customFormat="1" x14ac:dyDescent="0.15">
      <c r="B87" s="69"/>
      <c r="C87" s="69"/>
      <c r="D87" s="69"/>
      <c r="E87" s="69"/>
      <c r="F87" s="69"/>
      <c r="G87" s="69"/>
      <c r="H87" s="69"/>
      <c r="I87" s="69"/>
      <c r="J87" s="69"/>
      <c r="K87" s="69"/>
      <c r="L87" s="69"/>
      <c r="M87" s="69"/>
      <c r="N87" s="69"/>
      <c r="O87" s="69"/>
      <c r="P87" s="69"/>
      <c r="Q87" s="69"/>
      <c r="R87" s="69"/>
      <c r="S87" s="69"/>
    </row>
    <row r="88" spans="1:19" s="80" customFormat="1" x14ac:dyDescent="0.15">
      <c r="B88" s="69"/>
      <c r="C88" s="69"/>
      <c r="D88" s="69"/>
      <c r="E88" s="69"/>
      <c r="F88" s="69"/>
      <c r="G88" s="69"/>
      <c r="H88" s="69"/>
      <c r="I88" s="69"/>
      <c r="J88" s="69"/>
      <c r="K88" s="69"/>
      <c r="L88" s="69"/>
      <c r="M88" s="69"/>
      <c r="N88" s="69"/>
      <c r="O88" s="69"/>
      <c r="P88" s="69"/>
      <c r="Q88" s="69"/>
      <c r="R88" s="69"/>
      <c r="S88" s="69"/>
    </row>
    <row r="89" spans="1:19" s="80" customFormat="1" ht="13.5" customHeight="1" x14ac:dyDescent="0.15">
      <c r="B89" s="69"/>
      <c r="C89" s="69"/>
      <c r="D89" s="69"/>
      <c r="E89" s="69"/>
      <c r="F89" s="69"/>
      <c r="G89" s="69"/>
      <c r="H89" s="69"/>
      <c r="I89" s="69"/>
      <c r="J89" s="69"/>
      <c r="K89" s="69"/>
      <c r="L89" s="69"/>
      <c r="M89" s="69"/>
      <c r="N89" s="69"/>
      <c r="O89" s="69"/>
      <c r="P89" s="69"/>
      <c r="Q89" s="69"/>
      <c r="R89" s="69"/>
      <c r="S89" s="69"/>
    </row>
    <row r="90" spans="1:19" s="80" customFormat="1" x14ac:dyDescent="0.15">
      <c r="B90" s="69"/>
      <c r="C90" s="69"/>
      <c r="D90" s="69"/>
      <c r="E90" s="69"/>
      <c r="F90" s="69"/>
      <c r="G90" s="69"/>
      <c r="H90" s="69"/>
      <c r="I90" s="69"/>
      <c r="J90" s="69"/>
      <c r="K90" s="69"/>
      <c r="L90" s="69"/>
      <c r="M90" s="69"/>
      <c r="N90" s="69"/>
      <c r="O90" s="69"/>
      <c r="P90" s="69"/>
      <c r="Q90" s="69"/>
      <c r="R90" s="69"/>
      <c r="S90" s="69"/>
    </row>
    <row r="91" spans="1:19" s="80" customFormat="1" x14ac:dyDescent="0.15">
      <c r="B91" s="69"/>
      <c r="C91" s="69"/>
      <c r="D91" s="69"/>
      <c r="E91" s="69"/>
      <c r="F91" s="69"/>
      <c r="G91" s="69"/>
      <c r="H91" s="69"/>
      <c r="I91" s="69"/>
      <c r="J91" s="69"/>
      <c r="K91" s="69"/>
      <c r="L91" s="69"/>
      <c r="M91" s="69"/>
      <c r="N91" s="69"/>
      <c r="O91" s="69"/>
      <c r="P91" s="69"/>
      <c r="Q91" s="69"/>
      <c r="R91" s="69"/>
      <c r="S91" s="69"/>
    </row>
    <row r="92" spans="1:19" s="80" customFormat="1" x14ac:dyDescent="0.15">
      <c r="B92" s="69"/>
      <c r="C92" s="69"/>
      <c r="D92" s="69"/>
      <c r="E92" s="69"/>
      <c r="F92" s="69"/>
      <c r="G92" s="69"/>
      <c r="H92" s="69"/>
      <c r="I92" s="69"/>
      <c r="J92" s="69"/>
      <c r="K92" s="69"/>
      <c r="L92" s="69"/>
      <c r="M92" s="69"/>
      <c r="N92" s="69"/>
      <c r="O92" s="69"/>
      <c r="P92" s="69"/>
      <c r="Q92" s="69"/>
      <c r="R92" s="69"/>
      <c r="S92" s="69"/>
    </row>
    <row r="93" spans="1:19" s="80" customFormat="1" x14ac:dyDescent="0.15">
      <c r="B93" s="69"/>
      <c r="C93" s="69"/>
      <c r="D93" s="69"/>
      <c r="E93" s="69"/>
      <c r="F93" s="69"/>
      <c r="G93" s="69"/>
      <c r="H93" s="69"/>
      <c r="I93" s="69"/>
      <c r="J93" s="69"/>
      <c r="K93" s="69"/>
      <c r="L93" s="69"/>
      <c r="M93" s="69"/>
      <c r="N93" s="69"/>
      <c r="O93" s="69"/>
      <c r="P93" s="69"/>
      <c r="Q93" s="69"/>
      <c r="R93" s="69"/>
      <c r="S93" s="69"/>
    </row>
    <row r="94" spans="1:19" s="80" customFormat="1" x14ac:dyDescent="0.15">
      <c r="B94" s="69"/>
      <c r="C94" s="69"/>
      <c r="D94" s="69"/>
      <c r="E94" s="69"/>
      <c r="F94" s="69"/>
      <c r="G94" s="69"/>
      <c r="H94" s="69"/>
      <c r="I94" s="69"/>
      <c r="J94" s="69"/>
      <c r="K94" s="69"/>
      <c r="L94" s="69"/>
      <c r="M94" s="69"/>
      <c r="N94" s="69"/>
      <c r="O94" s="69"/>
      <c r="P94" s="69"/>
      <c r="Q94" s="69"/>
      <c r="R94" s="69"/>
      <c r="S94" s="69"/>
    </row>
    <row r="95" spans="1:19" x14ac:dyDescent="0.15">
      <c r="A95" s="80"/>
    </row>
    <row r="96" spans="1:19" x14ac:dyDescent="0.15">
      <c r="A96" s="80"/>
    </row>
    <row r="97" spans="1:1" x14ac:dyDescent="0.15">
      <c r="A97" s="80"/>
    </row>
    <row r="98" spans="1:1" x14ac:dyDescent="0.15">
      <c r="A98" s="80"/>
    </row>
    <row r="99" spans="1:1" x14ac:dyDescent="0.15">
      <c r="A99" s="80"/>
    </row>
  </sheetData>
  <mergeCells count="48">
    <mergeCell ref="B3:E3"/>
    <mergeCell ref="K3:S3"/>
    <mergeCell ref="B4:C5"/>
    <mergeCell ref="R4:S4"/>
    <mergeCell ref="R5:S5"/>
    <mergeCell ref="B6:B30"/>
    <mergeCell ref="C6:C20"/>
    <mergeCell ref="R6:S6"/>
    <mergeCell ref="R7:S7"/>
    <mergeCell ref="R8:S8"/>
    <mergeCell ref="R9:S9"/>
    <mergeCell ref="G10:J10"/>
    <mergeCell ref="R10:S10"/>
    <mergeCell ref="G11:J11"/>
    <mergeCell ref="R11:S11"/>
    <mergeCell ref="K12:K37"/>
    <mergeCell ref="Q12:S12"/>
    <mergeCell ref="Q18:S18"/>
    <mergeCell ref="Q19:S19"/>
    <mergeCell ref="Q27:S27"/>
    <mergeCell ref="D13:D14"/>
    <mergeCell ref="I13:J13"/>
    <mergeCell ref="Q13:S13"/>
    <mergeCell ref="I14:J14"/>
    <mergeCell ref="Q14:S14"/>
    <mergeCell ref="D15:D17"/>
    <mergeCell ref="Q15:S15"/>
    <mergeCell ref="Q16:S16"/>
    <mergeCell ref="Q17:S17"/>
    <mergeCell ref="D20:E20"/>
    <mergeCell ref="Q20:S20"/>
    <mergeCell ref="C21:C30"/>
    <mergeCell ref="D21:D23"/>
    <mergeCell ref="Q21:S21"/>
    <mergeCell ref="Q22:S22"/>
    <mergeCell ref="Q23:S23"/>
    <mergeCell ref="Q24:S24"/>
    <mergeCell ref="Q25:S25"/>
    <mergeCell ref="Q26:S26"/>
    <mergeCell ref="D30:E30"/>
    <mergeCell ref="Q34:S34"/>
    <mergeCell ref="Q36:S36"/>
    <mergeCell ref="Q37:S37"/>
    <mergeCell ref="Q28:S28"/>
    <mergeCell ref="Q29:S29"/>
    <mergeCell ref="Q30:S30"/>
    <mergeCell ref="Q31:S31"/>
    <mergeCell ref="Q33:S33"/>
  </mergeCells>
  <phoneticPr fontId="4"/>
  <pageMargins left="0.78740157480314965" right="0.78740157480314965" top="0.78740157480314965" bottom="0.78740157480314965" header="0.39370078740157483" footer="0.39370078740157483"/>
  <pageSetup paperSize="9" scale="65" orientation="landscape" verticalDpi="30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91"/>
  <sheetViews>
    <sheetView showZeros="0" view="pageBreakPreview" topLeftCell="A17" zoomScale="80" zoomScaleNormal="100" zoomScaleSheetLayoutView="80" workbookViewId="0">
      <selection activeCell="Q38" sqref="Q38:V38"/>
    </sheetView>
  </sheetViews>
  <sheetFormatPr defaultRowHeight="13.5" x14ac:dyDescent="0.15"/>
  <cols>
    <col min="1" max="1" width="1.625" style="26" customWidth="1"/>
    <col min="2" max="2" width="3.625" style="26" customWidth="1"/>
    <col min="3" max="3" width="15.625" style="26" customWidth="1"/>
    <col min="4" max="7" width="8.625" style="26" customWidth="1"/>
    <col min="8" max="8" width="1.625" style="118" customWidth="1"/>
    <col min="9" max="9" width="3.625" style="26" customWidth="1"/>
    <col min="10" max="10" width="15.625" style="26" customWidth="1"/>
    <col min="11" max="14" width="8.625" style="26" customWidth="1"/>
    <col min="15" max="15" width="3.5" style="26" customWidth="1"/>
    <col min="16" max="16" width="15.625" style="92" customWidth="1"/>
    <col min="17" max="17" width="8.625" style="26" customWidth="1"/>
    <col min="18" max="18" width="8.625" style="27" customWidth="1"/>
    <col min="19" max="21" width="8.625" style="26" customWidth="1"/>
    <col min="22" max="22" width="10.625" style="27" customWidth="1"/>
    <col min="23" max="24" width="9" style="26"/>
    <col min="25" max="25" width="22.25" style="26" customWidth="1"/>
    <col min="26" max="246" width="9" style="26"/>
    <col min="247" max="247" width="1.375" style="26" customWidth="1"/>
    <col min="248" max="248" width="3.5" style="26" customWidth="1"/>
    <col min="249" max="249" width="22.125" style="26" customWidth="1"/>
    <col min="250" max="250" width="9.75" style="26" customWidth="1"/>
    <col min="251" max="251" width="7.375" style="26" customWidth="1"/>
    <col min="252" max="252" width="9" style="26"/>
    <col min="253" max="253" width="9.25" style="26" customWidth="1"/>
    <col min="254" max="254" width="3.5" style="26" customWidth="1"/>
    <col min="255" max="256" width="12.625" style="26" customWidth="1"/>
    <col min="257" max="257" width="9" style="26"/>
    <col min="258" max="258" width="7.75" style="26" customWidth="1"/>
    <col min="259" max="259" width="13.125" style="26" customWidth="1"/>
    <col min="260" max="260" width="6.125" style="26" customWidth="1"/>
    <col min="261" max="261" width="9.75" style="26" customWidth="1"/>
    <col min="262" max="262" width="1.375" style="26" customWidth="1"/>
    <col min="263" max="502" width="9" style="26"/>
    <col min="503" max="503" width="1.375" style="26" customWidth="1"/>
    <col min="504" max="504" width="3.5" style="26" customWidth="1"/>
    <col min="505" max="505" width="22.125" style="26" customWidth="1"/>
    <col min="506" max="506" width="9.75" style="26" customWidth="1"/>
    <col min="507" max="507" width="7.375" style="26" customWidth="1"/>
    <col min="508" max="508" width="9" style="26"/>
    <col min="509" max="509" width="9.25" style="26" customWidth="1"/>
    <col min="510" max="510" width="3.5" style="26" customWidth="1"/>
    <col min="511" max="512" width="12.625" style="26" customWidth="1"/>
    <col min="513" max="513" width="9" style="26"/>
    <col min="514" max="514" width="7.75" style="26" customWidth="1"/>
    <col min="515" max="515" width="13.125" style="26" customWidth="1"/>
    <col min="516" max="516" width="6.125" style="26" customWidth="1"/>
    <col min="517" max="517" width="9.75" style="26" customWidth="1"/>
    <col min="518" max="518" width="1.375" style="26" customWidth="1"/>
    <col min="519" max="758" width="9" style="26"/>
    <col min="759" max="759" width="1.375" style="26" customWidth="1"/>
    <col min="760" max="760" width="3.5" style="26" customWidth="1"/>
    <col min="761" max="761" width="22.125" style="26" customWidth="1"/>
    <col min="762" max="762" width="9.75" style="26" customWidth="1"/>
    <col min="763" max="763" width="7.375" style="26" customWidth="1"/>
    <col min="764" max="764" width="9" style="26"/>
    <col min="765" max="765" width="9.25" style="26" customWidth="1"/>
    <col min="766" max="766" width="3.5" style="26" customWidth="1"/>
    <col min="767" max="768" width="12.625" style="26" customWidth="1"/>
    <col min="769" max="769" width="9" style="26"/>
    <col min="770" max="770" width="7.75" style="26" customWidth="1"/>
    <col min="771" max="771" width="13.125" style="26" customWidth="1"/>
    <col min="772" max="772" width="6.125" style="26" customWidth="1"/>
    <col min="773" max="773" width="9.75" style="26" customWidth="1"/>
    <col min="774" max="774" width="1.375" style="26" customWidth="1"/>
    <col min="775" max="1014" width="9" style="26"/>
    <col min="1015" max="1015" width="1.375" style="26" customWidth="1"/>
    <col min="1016" max="1016" width="3.5" style="26" customWidth="1"/>
    <col min="1017" max="1017" width="22.125" style="26" customWidth="1"/>
    <col min="1018" max="1018" width="9.75" style="26" customWidth="1"/>
    <col min="1019" max="1019" width="7.375" style="26" customWidth="1"/>
    <col min="1020" max="1020" width="9" style="26"/>
    <col min="1021" max="1021" width="9.25" style="26" customWidth="1"/>
    <col min="1022" max="1022" width="3.5" style="26" customWidth="1"/>
    <col min="1023" max="1024" width="12.625" style="26" customWidth="1"/>
    <col min="1025" max="1025" width="9" style="26"/>
    <col min="1026" max="1026" width="7.75" style="26" customWidth="1"/>
    <col min="1027" max="1027" width="13.125" style="26" customWidth="1"/>
    <col min="1028" max="1028" width="6.125" style="26" customWidth="1"/>
    <col min="1029" max="1029" width="9.75" style="26" customWidth="1"/>
    <col min="1030" max="1030" width="1.375" style="26" customWidth="1"/>
    <col min="1031" max="1270" width="9" style="26"/>
    <col min="1271" max="1271" width="1.375" style="26" customWidth="1"/>
    <col min="1272" max="1272" width="3.5" style="26" customWidth="1"/>
    <col min="1273" max="1273" width="22.125" style="26" customWidth="1"/>
    <col min="1274" max="1274" width="9.75" style="26" customWidth="1"/>
    <col min="1275" max="1275" width="7.375" style="26" customWidth="1"/>
    <col min="1276" max="1276" width="9" style="26"/>
    <col min="1277" max="1277" width="9.25" style="26" customWidth="1"/>
    <col min="1278" max="1278" width="3.5" style="26" customWidth="1"/>
    <col min="1279" max="1280" width="12.625" style="26" customWidth="1"/>
    <col min="1281" max="1281" width="9" style="26"/>
    <col min="1282" max="1282" width="7.75" style="26" customWidth="1"/>
    <col min="1283" max="1283" width="13.125" style="26" customWidth="1"/>
    <col min="1284" max="1284" width="6.125" style="26" customWidth="1"/>
    <col min="1285" max="1285" width="9.75" style="26" customWidth="1"/>
    <col min="1286" max="1286" width="1.375" style="26" customWidth="1"/>
    <col min="1287" max="1526" width="9" style="26"/>
    <col min="1527" max="1527" width="1.375" style="26" customWidth="1"/>
    <col min="1528" max="1528" width="3.5" style="26" customWidth="1"/>
    <col min="1529" max="1529" width="22.125" style="26" customWidth="1"/>
    <col min="1530" max="1530" width="9.75" style="26" customWidth="1"/>
    <col min="1531" max="1531" width="7.375" style="26" customWidth="1"/>
    <col min="1532" max="1532" width="9" style="26"/>
    <col min="1533" max="1533" width="9.25" style="26" customWidth="1"/>
    <col min="1534" max="1534" width="3.5" style="26" customWidth="1"/>
    <col min="1535" max="1536" width="12.625" style="26" customWidth="1"/>
    <col min="1537" max="1537" width="9" style="26"/>
    <col min="1538" max="1538" width="7.75" style="26" customWidth="1"/>
    <col min="1539" max="1539" width="13.125" style="26" customWidth="1"/>
    <col min="1540" max="1540" width="6.125" style="26" customWidth="1"/>
    <col min="1541" max="1541" width="9.75" style="26" customWidth="1"/>
    <col min="1542" max="1542" width="1.375" style="26" customWidth="1"/>
    <col min="1543" max="1782" width="9" style="26"/>
    <col min="1783" max="1783" width="1.375" style="26" customWidth="1"/>
    <col min="1784" max="1784" width="3.5" style="26" customWidth="1"/>
    <col min="1785" max="1785" width="22.125" style="26" customWidth="1"/>
    <col min="1786" max="1786" width="9.75" style="26" customWidth="1"/>
    <col min="1787" max="1787" width="7.375" style="26" customWidth="1"/>
    <col min="1788" max="1788" width="9" style="26"/>
    <col min="1789" max="1789" width="9.25" style="26" customWidth="1"/>
    <col min="1790" max="1790" width="3.5" style="26" customWidth="1"/>
    <col min="1791" max="1792" width="12.625" style="26" customWidth="1"/>
    <col min="1793" max="1793" width="9" style="26"/>
    <col min="1794" max="1794" width="7.75" style="26" customWidth="1"/>
    <col min="1795" max="1795" width="13.125" style="26" customWidth="1"/>
    <col min="1796" max="1796" width="6.125" style="26" customWidth="1"/>
    <col min="1797" max="1797" width="9.75" style="26" customWidth="1"/>
    <col min="1798" max="1798" width="1.375" style="26" customWidth="1"/>
    <col min="1799" max="2038" width="9" style="26"/>
    <col min="2039" max="2039" width="1.375" style="26" customWidth="1"/>
    <col min="2040" max="2040" width="3.5" style="26" customWidth="1"/>
    <col min="2041" max="2041" width="22.125" style="26" customWidth="1"/>
    <col min="2042" max="2042" width="9.75" style="26" customWidth="1"/>
    <col min="2043" max="2043" width="7.375" style="26" customWidth="1"/>
    <col min="2044" max="2044" width="9" style="26"/>
    <col min="2045" max="2045" width="9.25" style="26" customWidth="1"/>
    <col min="2046" max="2046" width="3.5" style="26" customWidth="1"/>
    <col min="2047" max="2048" width="12.625" style="26" customWidth="1"/>
    <col min="2049" max="2049" width="9" style="26"/>
    <col min="2050" max="2050" width="7.75" style="26" customWidth="1"/>
    <col min="2051" max="2051" width="13.125" style="26" customWidth="1"/>
    <col min="2052" max="2052" width="6.125" style="26" customWidth="1"/>
    <col min="2053" max="2053" width="9.75" style="26" customWidth="1"/>
    <col min="2054" max="2054" width="1.375" style="26" customWidth="1"/>
    <col min="2055" max="2294" width="9" style="26"/>
    <col min="2295" max="2295" width="1.375" style="26" customWidth="1"/>
    <col min="2296" max="2296" width="3.5" style="26" customWidth="1"/>
    <col min="2297" max="2297" width="22.125" style="26" customWidth="1"/>
    <col min="2298" max="2298" width="9.75" style="26" customWidth="1"/>
    <col min="2299" max="2299" width="7.375" style="26" customWidth="1"/>
    <col min="2300" max="2300" width="9" style="26"/>
    <col min="2301" max="2301" width="9.25" style="26" customWidth="1"/>
    <col min="2302" max="2302" width="3.5" style="26" customWidth="1"/>
    <col min="2303" max="2304" width="12.625" style="26" customWidth="1"/>
    <col min="2305" max="2305" width="9" style="26"/>
    <col min="2306" max="2306" width="7.75" style="26" customWidth="1"/>
    <col min="2307" max="2307" width="13.125" style="26" customWidth="1"/>
    <col min="2308" max="2308" width="6.125" style="26" customWidth="1"/>
    <col min="2309" max="2309" width="9.75" style="26" customWidth="1"/>
    <col min="2310" max="2310" width="1.375" style="26" customWidth="1"/>
    <col min="2311" max="2550" width="9" style="26"/>
    <col min="2551" max="2551" width="1.375" style="26" customWidth="1"/>
    <col min="2552" max="2552" width="3.5" style="26" customWidth="1"/>
    <col min="2553" max="2553" width="22.125" style="26" customWidth="1"/>
    <col min="2554" max="2554" width="9.75" style="26" customWidth="1"/>
    <col min="2555" max="2555" width="7.375" style="26" customWidth="1"/>
    <col min="2556" max="2556" width="9" style="26"/>
    <col min="2557" max="2557" width="9.25" style="26" customWidth="1"/>
    <col min="2558" max="2558" width="3.5" style="26" customWidth="1"/>
    <col min="2559" max="2560" width="12.625" style="26" customWidth="1"/>
    <col min="2561" max="2561" width="9" style="26"/>
    <col min="2562" max="2562" width="7.75" style="26" customWidth="1"/>
    <col min="2563" max="2563" width="13.125" style="26" customWidth="1"/>
    <col min="2564" max="2564" width="6.125" style="26" customWidth="1"/>
    <col min="2565" max="2565" width="9.75" style="26" customWidth="1"/>
    <col min="2566" max="2566" width="1.375" style="26" customWidth="1"/>
    <col min="2567" max="2806" width="9" style="26"/>
    <col min="2807" max="2807" width="1.375" style="26" customWidth="1"/>
    <col min="2808" max="2808" width="3.5" style="26" customWidth="1"/>
    <col min="2809" max="2809" width="22.125" style="26" customWidth="1"/>
    <col min="2810" max="2810" width="9.75" style="26" customWidth="1"/>
    <col min="2811" max="2811" width="7.375" style="26" customWidth="1"/>
    <col min="2812" max="2812" width="9" style="26"/>
    <col min="2813" max="2813" width="9.25" style="26" customWidth="1"/>
    <col min="2814" max="2814" width="3.5" style="26" customWidth="1"/>
    <col min="2815" max="2816" width="12.625" style="26" customWidth="1"/>
    <col min="2817" max="2817" width="9" style="26"/>
    <col min="2818" max="2818" width="7.75" style="26" customWidth="1"/>
    <col min="2819" max="2819" width="13.125" style="26" customWidth="1"/>
    <col min="2820" max="2820" width="6.125" style="26" customWidth="1"/>
    <col min="2821" max="2821" width="9.75" style="26" customWidth="1"/>
    <col min="2822" max="2822" width="1.375" style="26" customWidth="1"/>
    <col min="2823" max="3062" width="9" style="26"/>
    <col min="3063" max="3063" width="1.375" style="26" customWidth="1"/>
    <col min="3064" max="3064" width="3.5" style="26" customWidth="1"/>
    <col min="3065" max="3065" width="22.125" style="26" customWidth="1"/>
    <col min="3066" max="3066" width="9.75" style="26" customWidth="1"/>
    <col min="3067" max="3067" width="7.375" style="26" customWidth="1"/>
    <col min="3068" max="3068" width="9" style="26"/>
    <col min="3069" max="3069" width="9.25" style="26" customWidth="1"/>
    <col min="3070" max="3070" width="3.5" style="26" customWidth="1"/>
    <col min="3071" max="3072" width="12.625" style="26" customWidth="1"/>
    <col min="3073" max="3073" width="9" style="26"/>
    <col min="3074" max="3074" width="7.75" style="26" customWidth="1"/>
    <col min="3075" max="3075" width="13.125" style="26" customWidth="1"/>
    <col min="3076" max="3076" width="6.125" style="26" customWidth="1"/>
    <col min="3077" max="3077" width="9.75" style="26" customWidth="1"/>
    <col min="3078" max="3078" width="1.375" style="26" customWidth="1"/>
    <col min="3079" max="3318" width="9" style="26"/>
    <col min="3319" max="3319" width="1.375" style="26" customWidth="1"/>
    <col min="3320" max="3320" width="3.5" style="26" customWidth="1"/>
    <col min="3321" max="3321" width="22.125" style="26" customWidth="1"/>
    <col min="3322" max="3322" width="9.75" style="26" customWidth="1"/>
    <col min="3323" max="3323" width="7.375" style="26" customWidth="1"/>
    <col min="3324" max="3324" width="9" style="26"/>
    <col min="3325" max="3325" width="9.25" style="26" customWidth="1"/>
    <col min="3326" max="3326" width="3.5" style="26" customWidth="1"/>
    <col min="3327" max="3328" width="12.625" style="26" customWidth="1"/>
    <col min="3329" max="3329" width="9" style="26"/>
    <col min="3330" max="3330" width="7.75" style="26" customWidth="1"/>
    <col min="3331" max="3331" width="13.125" style="26" customWidth="1"/>
    <col min="3332" max="3332" width="6.125" style="26" customWidth="1"/>
    <col min="3333" max="3333" width="9.75" style="26" customWidth="1"/>
    <col min="3334" max="3334" width="1.375" style="26" customWidth="1"/>
    <col min="3335" max="3574" width="9" style="26"/>
    <col min="3575" max="3575" width="1.375" style="26" customWidth="1"/>
    <col min="3576" max="3576" width="3.5" style="26" customWidth="1"/>
    <col min="3577" max="3577" width="22.125" style="26" customWidth="1"/>
    <col min="3578" max="3578" width="9.75" style="26" customWidth="1"/>
    <col min="3579" max="3579" width="7.375" style="26" customWidth="1"/>
    <col min="3580" max="3580" width="9" style="26"/>
    <col min="3581" max="3581" width="9.25" style="26" customWidth="1"/>
    <col min="3582" max="3582" width="3.5" style="26" customWidth="1"/>
    <col min="3583" max="3584" width="12.625" style="26" customWidth="1"/>
    <col min="3585" max="3585" width="9" style="26"/>
    <col min="3586" max="3586" width="7.75" style="26" customWidth="1"/>
    <col min="3587" max="3587" width="13.125" style="26" customWidth="1"/>
    <col min="3588" max="3588" width="6.125" style="26" customWidth="1"/>
    <col min="3589" max="3589" width="9.75" style="26" customWidth="1"/>
    <col min="3590" max="3590" width="1.375" style="26" customWidth="1"/>
    <col min="3591" max="3830" width="9" style="26"/>
    <col min="3831" max="3831" width="1.375" style="26" customWidth="1"/>
    <col min="3832" max="3832" width="3.5" style="26" customWidth="1"/>
    <col min="3833" max="3833" width="22.125" style="26" customWidth="1"/>
    <col min="3834" max="3834" width="9.75" style="26" customWidth="1"/>
    <col min="3835" max="3835" width="7.375" style="26" customWidth="1"/>
    <col min="3836" max="3836" width="9" style="26"/>
    <col min="3837" max="3837" width="9.25" style="26" customWidth="1"/>
    <col min="3838" max="3838" width="3.5" style="26" customWidth="1"/>
    <col min="3839" max="3840" width="12.625" style="26" customWidth="1"/>
    <col min="3841" max="3841" width="9" style="26"/>
    <col min="3842" max="3842" width="7.75" style="26" customWidth="1"/>
    <col min="3843" max="3843" width="13.125" style="26" customWidth="1"/>
    <col min="3844" max="3844" width="6.125" style="26" customWidth="1"/>
    <col min="3845" max="3845" width="9.75" style="26" customWidth="1"/>
    <col min="3846" max="3846" width="1.375" style="26" customWidth="1"/>
    <col min="3847" max="4086" width="9" style="26"/>
    <col min="4087" max="4087" width="1.375" style="26" customWidth="1"/>
    <col min="4088" max="4088" width="3.5" style="26" customWidth="1"/>
    <col min="4089" max="4089" width="22.125" style="26" customWidth="1"/>
    <col min="4090" max="4090" width="9.75" style="26" customWidth="1"/>
    <col min="4091" max="4091" width="7.375" style="26" customWidth="1"/>
    <col min="4092" max="4092" width="9" style="26"/>
    <col min="4093" max="4093" width="9.25" style="26" customWidth="1"/>
    <col min="4094" max="4094" width="3.5" style="26" customWidth="1"/>
    <col min="4095" max="4096" width="12.625" style="26" customWidth="1"/>
    <col min="4097" max="4097" width="9" style="26"/>
    <col min="4098" max="4098" width="7.75" style="26" customWidth="1"/>
    <col min="4099" max="4099" width="13.125" style="26" customWidth="1"/>
    <col min="4100" max="4100" width="6.125" style="26" customWidth="1"/>
    <col min="4101" max="4101" width="9.75" style="26" customWidth="1"/>
    <col min="4102" max="4102" width="1.375" style="26" customWidth="1"/>
    <col min="4103" max="4342" width="9" style="26"/>
    <col min="4343" max="4343" width="1.375" style="26" customWidth="1"/>
    <col min="4344" max="4344" width="3.5" style="26" customWidth="1"/>
    <col min="4345" max="4345" width="22.125" style="26" customWidth="1"/>
    <col min="4346" max="4346" width="9.75" style="26" customWidth="1"/>
    <col min="4347" max="4347" width="7.375" style="26" customWidth="1"/>
    <col min="4348" max="4348" width="9" style="26"/>
    <col min="4349" max="4349" width="9.25" style="26" customWidth="1"/>
    <col min="4350" max="4350" width="3.5" style="26" customWidth="1"/>
    <col min="4351" max="4352" width="12.625" style="26" customWidth="1"/>
    <col min="4353" max="4353" width="9" style="26"/>
    <col min="4354" max="4354" width="7.75" style="26" customWidth="1"/>
    <col min="4355" max="4355" width="13.125" style="26" customWidth="1"/>
    <col min="4356" max="4356" width="6.125" style="26" customWidth="1"/>
    <col min="4357" max="4357" width="9.75" style="26" customWidth="1"/>
    <col min="4358" max="4358" width="1.375" style="26" customWidth="1"/>
    <col min="4359" max="4598" width="9" style="26"/>
    <col min="4599" max="4599" width="1.375" style="26" customWidth="1"/>
    <col min="4600" max="4600" width="3.5" style="26" customWidth="1"/>
    <col min="4601" max="4601" width="22.125" style="26" customWidth="1"/>
    <col min="4602" max="4602" width="9.75" style="26" customWidth="1"/>
    <col min="4603" max="4603" width="7.375" style="26" customWidth="1"/>
    <col min="4604" max="4604" width="9" style="26"/>
    <col min="4605" max="4605" width="9.25" style="26" customWidth="1"/>
    <col min="4606" max="4606" width="3.5" style="26" customWidth="1"/>
    <col min="4607" max="4608" width="12.625" style="26" customWidth="1"/>
    <col min="4609" max="4609" width="9" style="26"/>
    <col min="4610" max="4610" width="7.75" style="26" customWidth="1"/>
    <col min="4611" max="4611" width="13.125" style="26" customWidth="1"/>
    <col min="4612" max="4612" width="6.125" style="26" customWidth="1"/>
    <col min="4613" max="4613" width="9.75" style="26" customWidth="1"/>
    <col min="4614" max="4614" width="1.375" style="26" customWidth="1"/>
    <col min="4615" max="4854" width="9" style="26"/>
    <col min="4855" max="4855" width="1.375" style="26" customWidth="1"/>
    <col min="4856" max="4856" width="3.5" style="26" customWidth="1"/>
    <col min="4857" max="4857" width="22.125" style="26" customWidth="1"/>
    <col min="4858" max="4858" width="9.75" style="26" customWidth="1"/>
    <col min="4859" max="4859" width="7.375" style="26" customWidth="1"/>
    <col min="4860" max="4860" width="9" style="26"/>
    <col min="4861" max="4861" width="9.25" style="26" customWidth="1"/>
    <col min="4862" max="4862" width="3.5" style="26" customWidth="1"/>
    <col min="4863" max="4864" width="12.625" style="26" customWidth="1"/>
    <col min="4865" max="4865" width="9" style="26"/>
    <col min="4866" max="4866" width="7.75" style="26" customWidth="1"/>
    <col min="4867" max="4867" width="13.125" style="26" customWidth="1"/>
    <col min="4868" max="4868" width="6.125" style="26" customWidth="1"/>
    <col min="4869" max="4869" width="9.75" style="26" customWidth="1"/>
    <col min="4870" max="4870" width="1.375" style="26" customWidth="1"/>
    <col min="4871" max="5110" width="9" style="26"/>
    <col min="5111" max="5111" width="1.375" style="26" customWidth="1"/>
    <col min="5112" max="5112" width="3.5" style="26" customWidth="1"/>
    <col min="5113" max="5113" width="22.125" style="26" customWidth="1"/>
    <col min="5114" max="5114" width="9.75" style="26" customWidth="1"/>
    <col min="5115" max="5115" width="7.375" style="26" customWidth="1"/>
    <col min="5116" max="5116" width="9" style="26"/>
    <col min="5117" max="5117" width="9.25" style="26" customWidth="1"/>
    <col min="5118" max="5118" width="3.5" style="26" customWidth="1"/>
    <col min="5119" max="5120" width="12.625" style="26" customWidth="1"/>
    <col min="5121" max="5121" width="9" style="26"/>
    <col min="5122" max="5122" width="7.75" style="26" customWidth="1"/>
    <col min="5123" max="5123" width="13.125" style="26" customWidth="1"/>
    <col min="5124" max="5124" width="6.125" style="26" customWidth="1"/>
    <col min="5125" max="5125" width="9.75" style="26" customWidth="1"/>
    <col min="5126" max="5126" width="1.375" style="26" customWidth="1"/>
    <col min="5127" max="5366" width="9" style="26"/>
    <col min="5367" max="5367" width="1.375" style="26" customWidth="1"/>
    <col min="5368" max="5368" width="3.5" style="26" customWidth="1"/>
    <col min="5369" max="5369" width="22.125" style="26" customWidth="1"/>
    <col min="5370" max="5370" width="9.75" style="26" customWidth="1"/>
    <col min="5371" max="5371" width="7.375" style="26" customWidth="1"/>
    <col min="5372" max="5372" width="9" style="26"/>
    <col min="5373" max="5373" width="9.25" style="26" customWidth="1"/>
    <col min="5374" max="5374" width="3.5" style="26" customWidth="1"/>
    <col min="5375" max="5376" width="12.625" style="26" customWidth="1"/>
    <col min="5377" max="5377" width="9" style="26"/>
    <col min="5378" max="5378" width="7.75" style="26" customWidth="1"/>
    <col min="5379" max="5379" width="13.125" style="26" customWidth="1"/>
    <col min="5380" max="5380" width="6.125" style="26" customWidth="1"/>
    <col min="5381" max="5381" width="9.75" style="26" customWidth="1"/>
    <col min="5382" max="5382" width="1.375" style="26" customWidth="1"/>
    <col min="5383" max="5622" width="9" style="26"/>
    <col min="5623" max="5623" width="1.375" style="26" customWidth="1"/>
    <col min="5624" max="5624" width="3.5" style="26" customWidth="1"/>
    <col min="5625" max="5625" width="22.125" style="26" customWidth="1"/>
    <col min="5626" max="5626" width="9.75" style="26" customWidth="1"/>
    <col min="5627" max="5627" width="7.375" style="26" customWidth="1"/>
    <col min="5628" max="5628" width="9" style="26"/>
    <col min="5629" max="5629" width="9.25" style="26" customWidth="1"/>
    <col min="5630" max="5630" width="3.5" style="26" customWidth="1"/>
    <col min="5631" max="5632" width="12.625" style="26" customWidth="1"/>
    <col min="5633" max="5633" width="9" style="26"/>
    <col min="5634" max="5634" width="7.75" style="26" customWidth="1"/>
    <col min="5635" max="5635" width="13.125" style="26" customWidth="1"/>
    <col min="5636" max="5636" width="6.125" style="26" customWidth="1"/>
    <col min="5637" max="5637" width="9.75" style="26" customWidth="1"/>
    <col min="5638" max="5638" width="1.375" style="26" customWidth="1"/>
    <col min="5639" max="5878" width="9" style="26"/>
    <col min="5879" max="5879" width="1.375" style="26" customWidth="1"/>
    <col min="5880" max="5880" width="3.5" style="26" customWidth="1"/>
    <col min="5881" max="5881" width="22.125" style="26" customWidth="1"/>
    <col min="5882" max="5882" width="9.75" style="26" customWidth="1"/>
    <col min="5883" max="5883" width="7.375" style="26" customWidth="1"/>
    <col min="5884" max="5884" width="9" style="26"/>
    <col min="5885" max="5885" width="9.25" style="26" customWidth="1"/>
    <col min="5886" max="5886" width="3.5" style="26" customWidth="1"/>
    <col min="5887" max="5888" width="12.625" style="26" customWidth="1"/>
    <col min="5889" max="5889" width="9" style="26"/>
    <col min="5890" max="5890" width="7.75" style="26" customWidth="1"/>
    <col min="5891" max="5891" width="13.125" style="26" customWidth="1"/>
    <col min="5892" max="5892" width="6.125" style="26" customWidth="1"/>
    <col min="5893" max="5893" width="9.75" style="26" customWidth="1"/>
    <col min="5894" max="5894" width="1.375" style="26" customWidth="1"/>
    <col min="5895" max="6134" width="9" style="26"/>
    <col min="6135" max="6135" width="1.375" style="26" customWidth="1"/>
    <col min="6136" max="6136" width="3.5" style="26" customWidth="1"/>
    <col min="6137" max="6137" width="22.125" style="26" customWidth="1"/>
    <col min="6138" max="6138" width="9.75" style="26" customWidth="1"/>
    <col min="6139" max="6139" width="7.375" style="26" customWidth="1"/>
    <col min="6140" max="6140" width="9" style="26"/>
    <col min="6141" max="6141" width="9.25" style="26" customWidth="1"/>
    <col min="6142" max="6142" width="3.5" style="26" customWidth="1"/>
    <col min="6143" max="6144" width="12.625" style="26" customWidth="1"/>
    <col min="6145" max="6145" width="9" style="26"/>
    <col min="6146" max="6146" width="7.75" style="26" customWidth="1"/>
    <col min="6147" max="6147" width="13.125" style="26" customWidth="1"/>
    <col min="6148" max="6148" width="6.125" style="26" customWidth="1"/>
    <col min="6149" max="6149" width="9.75" style="26" customWidth="1"/>
    <col min="6150" max="6150" width="1.375" style="26" customWidth="1"/>
    <col min="6151" max="6390" width="9" style="26"/>
    <col min="6391" max="6391" width="1.375" style="26" customWidth="1"/>
    <col min="6392" max="6392" width="3.5" style="26" customWidth="1"/>
    <col min="6393" max="6393" width="22.125" style="26" customWidth="1"/>
    <col min="6394" max="6394" width="9.75" style="26" customWidth="1"/>
    <col min="6395" max="6395" width="7.375" style="26" customWidth="1"/>
    <col min="6396" max="6396" width="9" style="26"/>
    <col min="6397" max="6397" width="9.25" style="26" customWidth="1"/>
    <col min="6398" max="6398" width="3.5" style="26" customWidth="1"/>
    <col min="6399" max="6400" width="12.625" style="26" customWidth="1"/>
    <col min="6401" max="6401" width="9" style="26"/>
    <col min="6402" max="6402" width="7.75" style="26" customWidth="1"/>
    <col min="6403" max="6403" width="13.125" style="26" customWidth="1"/>
    <col min="6404" max="6404" width="6.125" style="26" customWidth="1"/>
    <col min="6405" max="6405" width="9.75" style="26" customWidth="1"/>
    <col min="6406" max="6406" width="1.375" style="26" customWidth="1"/>
    <col min="6407" max="6646" width="9" style="26"/>
    <col min="6647" max="6647" width="1.375" style="26" customWidth="1"/>
    <col min="6648" max="6648" width="3.5" style="26" customWidth="1"/>
    <col min="6649" max="6649" width="22.125" style="26" customWidth="1"/>
    <col min="6650" max="6650" width="9.75" style="26" customWidth="1"/>
    <col min="6651" max="6651" width="7.375" style="26" customWidth="1"/>
    <col min="6652" max="6652" width="9" style="26"/>
    <col min="6653" max="6653" width="9.25" style="26" customWidth="1"/>
    <col min="6654" max="6654" width="3.5" style="26" customWidth="1"/>
    <col min="6655" max="6656" width="12.625" style="26" customWidth="1"/>
    <col min="6657" max="6657" width="9" style="26"/>
    <col min="6658" max="6658" width="7.75" style="26" customWidth="1"/>
    <col min="6659" max="6659" width="13.125" style="26" customWidth="1"/>
    <col min="6660" max="6660" width="6.125" style="26" customWidth="1"/>
    <col min="6661" max="6661" width="9.75" style="26" customWidth="1"/>
    <col min="6662" max="6662" width="1.375" style="26" customWidth="1"/>
    <col min="6663" max="6902" width="9" style="26"/>
    <col min="6903" max="6903" width="1.375" style="26" customWidth="1"/>
    <col min="6904" max="6904" width="3.5" style="26" customWidth="1"/>
    <col min="6905" max="6905" width="22.125" style="26" customWidth="1"/>
    <col min="6906" max="6906" width="9.75" style="26" customWidth="1"/>
    <col min="6907" max="6907" width="7.375" style="26" customWidth="1"/>
    <col min="6908" max="6908" width="9" style="26"/>
    <col min="6909" max="6909" width="9.25" style="26" customWidth="1"/>
    <col min="6910" max="6910" width="3.5" style="26" customWidth="1"/>
    <col min="6911" max="6912" width="12.625" style="26" customWidth="1"/>
    <col min="6913" max="6913" width="9" style="26"/>
    <col min="6914" max="6914" width="7.75" style="26" customWidth="1"/>
    <col min="6915" max="6915" width="13.125" style="26" customWidth="1"/>
    <col min="6916" max="6916" width="6.125" style="26" customWidth="1"/>
    <col min="6917" max="6917" width="9.75" style="26" customWidth="1"/>
    <col min="6918" max="6918" width="1.375" style="26" customWidth="1"/>
    <col min="6919" max="7158" width="9" style="26"/>
    <col min="7159" max="7159" width="1.375" style="26" customWidth="1"/>
    <col min="7160" max="7160" width="3.5" style="26" customWidth="1"/>
    <col min="7161" max="7161" width="22.125" style="26" customWidth="1"/>
    <col min="7162" max="7162" width="9.75" style="26" customWidth="1"/>
    <col min="7163" max="7163" width="7.375" style="26" customWidth="1"/>
    <col min="7164" max="7164" width="9" style="26"/>
    <col min="7165" max="7165" width="9.25" style="26" customWidth="1"/>
    <col min="7166" max="7166" width="3.5" style="26" customWidth="1"/>
    <col min="7167" max="7168" width="12.625" style="26" customWidth="1"/>
    <col min="7169" max="7169" width="9" style="26"/>
    <col min="7170" max="7170" width="7.75" style="26" customWidth="1"/>
    <col min="7171" max="7171" width="13.125" style="26" customWidth="1"/>
    <col min="7172" max="7172" width="6.125" style="26" customWidth="1"/>
    <col min="7173" max="7173" width="9.75" style="26" customWidth="1"/>
    <col min="7174" max="7174" width="1.375" style="26" customWidth="1"/>
    <col min="7175" max="7414" width="9" style="26"/>
    <col min="7415" max="7415" width="1.375" style="26" customWidth="1"/>
    <col min="7416" max="7416" width="3.5" style="26" customWidth="1"/>
    <col min="7417" max="7417" width="22.125" style="26" customWidth="1"/>
    <col min="7418" max="7418" width="9.75" style="26" customWidth="1"/>
    <col min="7419" max="7419" width="7.375" style="26" customWidth="1"/>
    <col min="7420" max="7420" width="9" style="26"/>
    <col min="7421" max="7421" width="9.25" style="26" customWidth="1"/>
    <col min="7422" max="7422" width="3.5" style="26" customWidth="1"/>
    <col min="7423" max="7424" width="12.625" style="26" customWidth="1"/>
    <col min="7425" max="7425" width="9" style="26"/>
    <col min="7426" max="7426" width="7.75" style="26" customWidth="1"/>
    <col min="7427" max="7427" width="13.125" style="26" customWidth="1"/>
    <col min="7428" max="7428" width="6.125" style="26" customWidth="1"/>
    <col min="7429" max="7429" width="9.75" style="26" customWidth="1"/>
    <col min="7430" max="7430" width="1.375" style="26" customWidth="1"/>
    <col min="7431" max="7670" width="9" style="26"/>
    <col min="7671" max="7671" width="1.375" style="26" customWidth="1"/>
    <col min="7672" max="7672" width="3.5" style="26" customWidth="1"/>
    <col min="7673" max="7673" width="22.125" style="26" customWidth="1"/>
    <col min="7674" max="7674" width="9.75" style="26" customWidth="1"/>
    <col min="7675" max="7675" width="7.375" style="26" customWidth="1"/>
    <col min="7676" max="7676" width="9" style="26"/>
    <col min="7677" max="7677" width="9.25" style="26" customWidth="1"/>
    <col min="7678" max="7678" width="3.5" style="26" customWidth="1"/>
    <col min="7679" max="7680" width="12.625" style="26" customWidth="1"/>
    <col min="7681" max="7681" width="9" style="26"/>
    <col min="7682" max="7682" width="7.75" style="26" customWidth="1"/>
    <col min="7683" max="7683" width="13.125" style="26" customWidth="1"/>
    <col min="7684" max="7684" width="6.125" style="26" customWidth="1"/>
    <col min="7685" max="7685" width="9.75" style="26" customWidth="1"/>
    <col min="7686" max="7686" width="1.375" style="26" customWidth="1"/>
    <col min="7687" max="7926" width="9" style="26"/>
    <col min="7927" max="7927" width="1.375" style="26" customWidth="1"/>
    <col min="7928" max="7928" width="3.5" style="26" customWidth="1"/>
    <col min="7929" max="7929" width="22.125" style="26" customWidth="1"/>
    <col min="7930" max="7930" width="9.75" style="26" customWidth="1"/>
    <col min="7931" max="7931" width="7.375" style="26" customWidth="1"/>
    <col min="7932" max="7932" width="9" style="26"/>
    <col min="7933" max="7933" width="9.25" style="26" customWidth="1"/>
    <col min="7934" max="7934" width="3.5" style="26" customWidth="1"/>
    <col min="7935" max="7936" width="12.625" style="26" customWidth="1"/>
    <col min="7937" max="7937" width="9" style="26"/>
    <col min="7938" max="7938" width="7.75" style="26" customWidth="1"/>
    <col min="7939" max="7939" width="13.125" style="26" customWidth="1"/>
    <col min="7940" max="7940" width="6.125" style="26" customWidth="1"/>
    <col min="7941" max="7941" width="9.75" style="26" customWidth="1"/>
    <col min="7942" max="7942" width="1.375" style="26" customWidth="1"/>
    <col min="7943" max="8182" width="9" style="26"/>
    <col min="8183" max="8183" width="1.375" style="26" customWidth="1"/>
    <col min="8184" max="8184" width="3.5" style="26" customWidth="1"/>
    <col min="8185" max="8185" width="22.125" style="26" customWidth="1"/>
    <col min="8186" max="8186" width="9.75" style="26" customWidth="1"/>
    <col min="8187" max="8187" width="7.375" style="26" customWidth="1"/>
    <col min="8188" max="8188" width="9" style="26"/>
    <col min="8189" max="8189" width="9.25" style="26" customWidth="1"/>
    <col min="8190" max="8190" width="3.5" style="26" customWidth="1"/>
    <col min="8191" max="8192" width="12.625" style="26" customWidth="1"/>
    <col min="8193" max="8193" width="9" style="26"/>
    <col min="8194" max="8194" width="7.75" style="26" customWidth="1"/>
    <col min="8195" max="8195" width="13.125" style="26" customWidth="1"/>
    <col min="8196" max="8196" width="6.125" style="26" customWidth="1"/>
    <col min="8197" max="8197" width="9.75" style="26" customWidth="1"/>
    <col min="8198" max="8198" width="1.375" style="26" customWidth="1"/>
    <col min="8199" max="8438" width="9" style="26"/>
    <col min="8439" max="8439" width="1.375" style="26" customWidth="1"/>
    <col min="8440" max="8440" width="3.5" style="26" customWidth="1"/>
    <col min="8441" max="8441" width="22.125" style="26" customWidth="1"/>
    <col min="8442" max="8442" width="9.75" style="26" customWidth="1"/>
    <col min="8443" max="8443" width="7.375" style="26" customWidth="1"/>
    <col min="8444" max="8444" width="9" style="26"/>
    <col min="8445" max="8445" width="9.25" style="26" customWidth="1"/>
    <col min="8446" max="8446" width="3.5" style="26" customWidth="1"/>
    <col min="8447" max="8448" width="12.625" style="26" customWidth="1"/>
    <col min="8449" max="8449" width="9" style="26"/>
    <col min="8450" max="8450" width="7.75" style="26" customWidth="1"/>
    <col min="8451" max="8451" width="13.125" style="26" customWidth="1"/>
    <col min="8452" max="8452" width="6.125" style="26" customWidth="1"/>
    <col min="8453" max="8453" width="9.75" style="26" customWidth="1"/>
    <col min="8454" max="8454" width="1.375" style="26" customWidth="1"/>
    <col min="8455" max="8694" width="9" style="26"/>
    <col min="8695" max="8695" width="1.375" style="26" customWidth="1"/>
    <col min="8696" max="8696" width="3.5" style="26" customWidth="1"/>
    <col min="8697" max="8697" width="22.125" style="26" customWidth="1"/>
    <col min="8698" max="8698" width="9.75" style="26" customWidth="1"/>
    <col min="8699" max="8699" width="7.375" style="26" customWidth="1"/>
    <col min="8700" max="8700" width="9" style="26"/>
    <col min="8701" max="8701" width="9.25" style="26" customWidth="1"/>
    <col min="8702" max="8702" width="3.5" style="26" customWidth="1"/>
    <col min="8703" max="8704" width="12.625" style="26" customWidth="1"/>
    <col min="8705" max="8705" width="9" style="26"/>
    <col min="8706" max="8706" width="7.75" style="26" customWidth="1"/>
    <col min="8707" max="8707" width="13.125" style="26" customWidth="1"/>
    <col min="8708" max="8708" width="6.125" style="26" customWidth="1"/>
    <col min="8709" max="8709" width="9.75" style="26" customWidth="1"/>
    <col min="8710" max="8710" width="1.375" style="26" customWidth="1"/>
    <col min="8711" max="8950" width="9" style="26"/>
    <col min="8951" max="8951" width="1.375" style="26" customWidth="1"/>
    <col min="8952" max="8952" width="3.5" style="26" customWidth="1"/>
    <col min="8953" max="8953" width="22.125" style="26" customWidth="1"/>
    <col min="8954" max="8954" width="9.75" style="26" customWidth="1"/>
    <col min="8955" max="8955" width="7.375" style="26" customWidth="1"/>
    <col min="8956" max="8956" width="9" style="26"/>
    <col min="8957" max="8957" width="9.25" style="26" customWidth="1"/>
    <col min="8958" max="8958" width="3.5" style="26" customWidth="1"/>
    <col min="8959" max="8960" width="12.625" style="26" customWidth="1"/>
    <col min="8961" max="8961" width="9" style="26"/>
    <col min="8962" max="8962" width="7.75" style="26" customWidth="1"/>
    <col min="8963" max="8963" width="13.125" style="26" customWidth="1"/>
    <col min="8964" max="8964" width="6.125" style="26" customWidth="1"/>
    <col min="8965" max="8965" width="9.75" style="26" customWidth="1"/>
    <col min="8966" max="8966" width="1.375" style="26" customWidth="1"/>
    <col min="8967" max="9206" width="9" style="26"/>
    <col min="9207" max="9207" width="1.375" style="26" customWidth="1"/>
    <col min="9208" max="9208" width="3.5" style="26" customWidth="1"/>
    <col min="9209" max="9209" width="22.125" style="26" customWidth="1"/>
    <col min="9210" max="9210" width="9.75" style="26" customWidth="1"/>
    <col min="9211" max="9211" width="7.375" style="26" customWidth="1"/>
    <col min="9212" max="9212" width="9" style="26"/>
    <col min="9213" max="9213" width="9.25" style="26" customWidth="1"/>
    <col min="9214" max="9214" width="3.5" style="26" customWidth="1"/>
    <col min="9215" max="9216" width="12.625" style="26" customWidth="1"/>
    <col min="9217" max="9217" width="9" style="26"/>
    <col min="9218" max="9218" width="7.75" style="26" customWidth="1"/>
    <col min="9219" max="9219" width="13.125" style="26" customWidth="1"/>
    <col min="9220" max="9220" width="6.125" style="26" customWidth="1"/>
    <col min="9221" max="9221" width="9.75" style="26" customWidth="1"/>
    <col min="9222" max="9222" width="1.375" style="26" customWidth="1"/>
    <col min="9223" max="9462" width="9" style="26"/>
    <col min="9463" max="9463" width="1.375" style="26" customWidth="1"/>
    <col min="9464" max="9464" width="3.5" style="26" customWidth="1"/>
    <col min="9465" max="9465" width="22.125" style="26" customWidth="1"/>
    <col min="9466" max="9466" width="9.75" style="26" customWidth="1"/>
    <col min="9467" max="9467" width="7.375" style="26" customWidth="1"/>
    <col min="9468" max="9468" width="9" style="26"/>
    <col min="9469" max="9469" width="9.25" style="26" customWidth="1"/>
    <col min="9470" max="9470" width="3.5" style="26" customWidth="1"/>
    <col min="9471" max="9472" width="12.625" style="26" customWidth="1"/>
    <col min="9473" max="9473" width="9" style="26"/>
    <col min="9474" max="9474" width="7.75" style="26" customWidth="1"/>
    <col min="9475" max="9475" width="13.125" style="26" customWidth="1"/>
    <col min="9476" max="9476" width="6.125" style="26" customWidth="1"/>
    <col min="9477" max="9477" width="9.75" style="26" customWidth="1"/>
    <col min="9478" max="9478" width="1.375" style="26" customWidth="1"/>
    <col min="9479" max="9718" width="9" style="26"/>
    <col min="9719" max="9719" width="1.375" style="26" customWidth="1"/>
    <col min="9720" max="9720" width="3.5" style="26" customWidth="1"/>
    <col min="9721" max="9721" width="22.125" style="26" customWidth="1"/>
    <col min="9722" max="9722" width="9.75" style="26" customWidth="1"/>
    <col min="9723" max="9723" width="7.375" style="26" customWidth="1"/>
    <col min="9724" max="9724" width="9" style="26"/>
    <col min="9725" max="9725" width="9.25" style="26" customWidth="1"/>
    <col min="9726" max="9726" width="3.5" style="26" customWidth="1"/>
    <col min="9727" max="9728" width="12.625" style="26" customWidth="1"/>
    <col min="9729" max="9729" width="9" style="26"/>
    <col min="9730" max="9730" width="7.75" style="26" customWidth="1"/>
    <col min="9731" max="9731" width="13.125" style="26" customWidth="1"/>
    <col min="9732" max="9732" width="6.125" style="26" customWidth="1"/>
    <col min="9733" max="9733" width="9.75" style="26" customWidth="1"/>
    <col min="9734" max="9734" width="1.375" style="26" customWidth="1"/>
    <col min="9735" max="9974" width="9" style="26"/>
    <col min="9975" max="9975" width="1.375" style="26" customWidth="1"/>
    <col min="9976" max="9976" width="3.5" style="26" customWidth="1"/>
    <col min="9977" max="9977" width="22.125" style="26" customWidth="1"/>
    <col min="9978" max="9978" width="9.75" style="26" customWidth="1"/>
    <col min="9979" max="9979" width="7.375" style="26" customWidth="1"/>
    <col min="9980" max="9980" width="9" style="26"/>
    <col min="9981" max="9981" width="9.25" style="26" customWidth="1"/>
    <col min="9982" max="9982" width="3.5" style="26" customWidth="1"/>
    <col min="9983" max="9984" width="12.625" style="26" customWidth="1"/>
    <col min="9985" max="9985" width="9" style="26"/>
    <col min="9986" max="9986" width="7.75" style="26" customWidth="1"/>
    <col min="9987" max="9987" width="13.125" style="26" customWidth="1"/>
    <col min="9988" max="9988" width="6.125" style="26" customWidth="1"/>
    <col min="9989" max="9989" width="9.75" style="26" customWidth="1"/>
    <col min="9990" max="9990" width="1.375" style="26" customWidth="1"/>
    <col min="9991" max="10230" width="9" style="26"/>
    <col min="10231" max="10231" width="1.375" style="26" customWidth="1"/>
    <col min="10232" max="10232" width="3.5" style="26" customWidth="1"/>
    <col min="10233" max="10233" width="22.125" style="26" customWidth="1"/>
    <col min="10234" max="10234" width="9.75" style="26" customWidth="1"/>
    <col min="10235" max="10235" width="7.375" style="26" customWidth="1"/>
    <col min="10236" max="10236" width="9" style="26"/>
    <col min="10237" max="10237" width="9.25" style="26" customWidth="1"/>
    <col min="10238" max="10238" width="3.5" style="26" customWidth="1"/>
    <col min="10239" max="10240" width="12.625" style="26" customWidth="1"/>
    <col min="10241" max="10241" width="9" style="26"/>
    <col min="10242" max="10242" width="7.75" style="26" customWidth="1"/>
    <col min="10243" max="10243" width="13.125" style="26" customWidth="1"/>
    <col min="10244" max="10244" width="6.125" style="26" customWidth="1"/>
    <col min="10245" max="10245" width="9.75" style="26" customWidth="1"/>
    <col min="10246" max="10246" width="1.375" style="26" customWidth="1"/>
    <col min="10247" max="10486" width="9" style="26"/>
    <col min="10487" max="10487" width="1.375" style="26" customWidth="1"/>
    <col min="10488" max="10488" width="3.5" style="26" customWidth="1"/>
    <col min="10489" max="10489" width="22.125" style="26" customWidth="1"/>
    <col min="10490" max="10490" width="9.75" style="26" customWidth="1"/>
    <col min="10491" max="10491" width="7.375" style="26" customWidth="1"/>
    <col min="10492" max="10492" width="9" style="26"/>
    <col min="10493" max="10493" width="9.25" style="26" customWidth="1"/>
    <col min="10494" max="10494" width="3.5" style="26" customWidth="1"/>
    <col min="10495" max="10496" width="12.625" style="26" customWidth="1"/>
    <col min="10497" max="10497" width="9" style="26"/>
    <col min="10498" max="10498" width="7.75" style="26" customWidth="1"/>
    <col min="10499" max="10499" width="13.125" style="26" customWidth="1"/>
    <col min="10500" max="10500" width="6.125" style="26" customWidth="1"/>
    <col min="10501" max="10501" width="9.75" style="26" customWidth="1"/>
    <col min="10502" max="10502" width="1.375" style="26" customWidth="1"/>
    <col min="10503" max="10742" width="9" style="26"/>
    <col min="10743" max="10743" width="1.375" style="26" customWidth="1"/>
    <col min="10744" max="10744" width="3.5" style="26" customWidth="1"/>
    <col min="10745" max="10745" width="22.125" style="26" customWidth="1"/>
    <col min="10746" max="10746" width="9.75" style="26" customWidth="1"/>
    <col min="10747" max="10747" width="7.375" style="26" customWidth="1"/>
    <col min="10748" max="10748" width="9" style="26"/>
    <col min="10749" max="10749" width="9.25" style="26" customWidth="1"/>
    <col min="10750" max="10750" width="3.5" style="26" customWidth="1"/>
    <col min="10751" max="10752" width="12.625" style="26" customWidth="1"/>
    <col min="10753" max="10753" width="9" style="26"/>
    <col min="10754" max="10754" width="7.75" style="26" customWidth="1"/>
    <col min="10755" max="10755" width="13.125" style="26" customWidth="1"/>
    <col min="10756" max="10756" width="6.125" style="26" customWidth="1"/>
    <col min="10757" max="10757" width="9.75" style="26" customWidth="1"/>
    <col min="10758" max="10758" width="1.375" style="26" customWidth="1"/>
    <col min="10759" max="10998" width="9" style="26"/>
    <col min="10999" max="10999" width="1.375" style="26" customWidth="1"/>
    <col min="11000" max="11000" width="3.5" style="26" customWidth="1"/>
    <col min="11001" max="11001" width="22.125" style="26" customWidth="1"/>
    <col min="11002" max="11002" width="9.75" style="26" customWidth="1"/>
    <col min="11003" max="11003" width="7.375" style="26" customWidth="1"/>
    <col min="11004" max="11004" width="9" style="26"/>
    <col min="11005" max="11005" width="9.25" style="26" customWidth="1"/>
    <col min="11006" max="11006" width="3.5" style="26" customWidth="1"/>
    <col min="11007" max="11008" width="12.625" style="26" customWidth="1"/>
    <col min="11009" max="11009" width="9" style="26"/>
    <col min="11010" max="11010" width="7.75" style="26" customWidth="1"/>
    <col min="11011" max="11011" width="13.125" style="26" customWidth="1"/>
    <col min="11012" max="11012" width="6.125" style="26" customWidth="1"/>
    <col min="11013" max="11013" width="9.75" style="26" customWidth="1"/>
    <col min="11014" max="11014" width="1.375" style="26" customWidth="1"/>
    <col min="11015" max="11254" width="9" style="26"/>
    <col min="11255" max="11255" width="1.375" style="26" customWidth="1"/>
    <col min="11256" max="11256" width="3.5" style="26" customWidth="1"/>
    <col min="11257" max="11257" width="22.125" style="26" customWidth="1"/>
    <col min="11258" max="11258" width="9.75" style="26" customWidth="1"/>
    <col min="11259" max="11259" width="7.375" style="26" customWidth="1"/>
    <col min="11260" max="11260" width="9" style="26"/>
    <col min="11261" max="11261" width="9.25" style="26" customWidth="1"/>
    <col min="11262" max="11262" width="3.5" style="26" customWidth="1"/>
    <col min="11263" max="11264" width="12.625" style="26" customWidth="1"/>
    <col min="11265" max="11265" width="9" style="26"/>
    <col min="11266" max="11266" width="7.75" style="26" customWidth="1"/>
    <col min="11267" max="11267" width="13.125" style="26" customWidth="1"/>
    <col min="11268" max="11268" width="6.125" style="26" customWidth="1"/>
    <col min="11269" max="11269" width="9.75" style="26" customWidth="1"/>
    <col min="11270" max="11270" width="1.375" style="26" customWidth="1"/>
    <col min="11271" max="11510" width="9" style="26"/>
    <col min="11511" max="11511" width="1.375" style="26" customWidth="1"/>
    <col min="11512" max="11512" width="3.5" style="26" customWidth="1"/>
    <col min="11513" max="11513" width="22.125" style="26" customWidth="1"/>
    <col min="11514" max="11514" width="9.75" style="26" customWidth="1"/>
    <col min="11515" max="11515" width="7.375" style="26" customWidth="1"/>
    <col min="11516" max="11516" width="9" style="26"/>
    <col min="11517" max="11517" width="9.25" style="26" customWidth="1"/>
    <col min="11518" max="11518" width="3.5" style="26" customWidth="1"/>
    <col min="11519" max="11520" width="12.625" style="26" customWidth="1"/>
    <col min="11521" max="11521" width="9" style="26"/>
    <col min="11522" max="11522" width="7.75" style="26" customWidth="1"/>
    <col min="11523" max="11523" width="13.125" style="26" customWidth="1"/>
    <col min="11524" max="11524" width="6.125" style="26" customWidth="1"/>
    <col min="11525" max="11525" width="9.75" style="26" customWidth="1"/>
    <col min="11526" max="11526" width="1.375" style="26" customWidth="1"/>
    <col min="11527" max="11766" width="9" style="26"/>
    <col min="11767" max="11767" width="1.375" style="26" customWidth="1"/>
    <col min="11768" max="11768" width="3.5" style="26" customWidth="1"/>
    <col min="11769" max="11769" width="22.125" style="26" customWidth="1"/>
    <col min="11770" max="11770" width="9.75" style="26" customWidth="1"/>
    <col min="11771" max="11771" width="7.375" style="26" customWidth="1"/>
    <col min="11772" max="11772" width="9" style="26"/>
    <col min="11773" max="11773" width="9.25" style="26" customWidth="1"/>
    <col min="11774" max="11774" width="3.5" style="26" customWidth="1"/>
    <col min="11775" max="11776" width="12.625" style="26" customWidth="1"/>
    <col min="11777" max="11777" width="9" style="26"/>
    <col min="11778" max="11778" width="7.75" style="26" customWidth="1"/>
    <col min="11779" max="11779" width="13.125" style="26" customWidth="1"/>
    <col min="11780" max="11780" width="6.125" style="26" customWidth="1"/>
    <col min="11781" max="11781" width="9.75" style="26" customWidth="1"/>
    <col min="11782" max="11782" width="1.375" style="26" customWidth="1"/>
    <col min="11783" max="12022" width="9" style="26"/>
    <col min="12023" max="12023" width="1.375" style="26" customWidth="1"/>
    <col min="12024" max="12024" width="3.5" style="26" customWidth="1"/>
    <col min="12025" max="12025" width="22.125" style="26" customWidth="1"/>
    <col min="12026" max="12026" width="9.75" style="26" customWidth="1"/>
    <col min="12027" max="12027" width="7.375" style="26" customWidth="1"/>
    <col min="12028" max="12028" width="9" style="26"/>
    <col min="12029" max="12029" width="9.25" style="26" customWidth="1"/>
    <col min="12030" max="12030" width="3.5" style="26" customWidth="1"/>
    <col min="12031" max="12032" width="12.625" style="26" customWidth="1"/>
    <col min="12033" max="12033" width="9" style="26"/>
    <col min="12034" max="12034" width="7.75" style="26" customWidth="1"/>
    <col min="12035" max="12035" width="13.125" style="26" customWidth="1"/>
    <col min="12036" max="12036" width="6.125" style="26" customWidth="1"/>
    <col min="12037" max="12037" width="9.75" style="26" customWidth="1"/>
    <col min="12038" max="12038" width="1.375" style="26" customWidth="1"/>
    <col min="12039" max="12278" width="9" style="26"/>
    <col min="12279" max="12279" width="1.375" style="26" customWidth="1"/>
    <col min="12280" max="12280" width="3.5" style="26" customWidth="1"/>
    <col min="12281" max="12281" width="22.125" style="26" customWidth="1"/>
    <col min="12282" max="12282" width="9.75" style="26" customWidth="1"/>
    <col min="12283" max="12283" width="7.375" style="26" customWidth="1"/>
    <col min="12284" max="12284" width="9" style="26"/>
    <col min="12285" max="12285" width="9.25" style="26" customWidth="1"/>
    <col min="12286" max="12286" width="3.5" style="26" customWidth="1"/>
    <col min="12287" max="12288" width="12.625" style="26" customWidth="1"/>
    <col min="12289" max="12289" width="9" style="26"/>
    <col min="12290" max="12290" width="7.75" style="26" customWidth="1"/>
    <col min="12291" max="12291" width="13.125" style="26" customWidth="1"/>
    <col min="12292" max="12292" width="6.125" style="26" customWidth="1"/>
    <col min="12293" max="12293" width="9.75" style="26" customWidth="1"/>
    <col min="12294" max="12294" width="1.375" style="26" customWidth="1"/>
    <col min="12295" max="12534" width="9" style="26"/>
    <col min="12535" max="12535" width="1.375" style="26" customWidth="1"/>
    <col min="12536" max="12536" width="3.5" style="26" customWidth="1"/>
    <col min="12537" max="12537" width="22.125" style="26" customWidth="1"/>
    <col min="12538" max="12538" width="9.75" style="26" customWidth="1"/>
    <col min="12539" max="12539" width="7.375" style="26" customWidth="1"/>
    <col min="12540" max="12540" width="9" style="26"/>
    <col min="12541" max="12541" width="9.25" style="26" customWidth="1"/>
    <col min="12542" max="12542" width="3.5" style="26" customWidth="1"/>
    <col min="12543" max="12544" width="12.625" style="26" customWidth="1"/>
    <col min="12545" max="12545" width="9" style="26"/>
    <col min="12546" max="12546" width="7.75" style="26" customWidth="1"/>
    <col min="12547" max="12547" width="13.125" style="26" customWidth="1"/>
    <col min="12548" max="12548" width="6.125" style="26" customWidth="1"/>
    <col min="12549" max="12549" width="9.75" style="26" customWidth="1"/>
    <col min="12550" max="12550" width="1.375" style="26" customWidth="1"/>
    <col min="12551" max="12790" width="9" style="26"/>
    <col min="12791" max="12791" width="1.375" style="26" customWidth="1"/>
    <col min="12792" max="12792" width="3.5" style="26" customWidth="1"/>
    <col min="12793" max="12793" width="22.125" style="26" customWidth="1"/>
    <col min="12794" max="12794" width="9.75" style="26" customWidth="1"/>
    <col min="12795" max="12795" width="7.375" style="26" customWidth="1"/>
    <col min="12796" max="12796" width="9" style="26"/>
    <col min="12797" max="12797" width="9.25" style="26" customWidth="1"/>
    <col min="12798" max="12798" width="3.5" style="26" customWidth="1"/>
    <col min="12799" max="12800" width="12.625" style="26" customWidth="1"/>
    <col min="12801" max="12801" width="9" style="26"/>
    <col min="12802" max="12802" width="7.75" style="26" customWidth="1"/>
    <col min="12803" max="12803" width="13.125" style="26" customWidth="1"/>
    <col min="12804" max="12804" width="6.125" style="26" customWidth="1"/>
    <col min="12805" max="12805" width="9.75" style="26" customWidth="1"/>
    <col min="12806" max="12806" width="1.375" style="26" customWidth="1"/>
    <col min="12807" max="13046" width="9" style="26"/>
    <col min="13047" max="13047" width="1.375" style="26" customWidth="1"/>
    <col min="13048" max="13048" width="3.5" style="26" customWidth="1"/>
    <col min="13049" max="13049" width="22.125" style="26" customWidth="1"/>
    <col min="13050" max="13050" width="9.75" style="26" customWidth="1"/>
    <col min="13051" max="13051" width="7.375" style="26" customWidth="1"/>
    <col min="13052" max="13052" width="9" style="26"/>
    <col min="13053" max="13053" width="9.25" style="26" customWidth="1"/>
    <col min="13054" max="13054" width="3.5" style="26" customWidth="1"/>
    <col min="13055" max="13056" width="12.625" style="26" customWidth="1"/>
    <col min="13057" max="13057" width="9" style="26"/>
    <col min="13058" max="13058" width="7.75" style="26" customWidth="1"/>
    <col min="13059" max="13059" width="13.125" style="26" customWidth="1"/>
    <col min="13060" max="13060" width="6.125" style="26" customWidth="1"/>
    <col min="13061" max="13061" width="9.75" style="26" customWidth="1"/>
    <col min="13062" max="13062" width="1.375" style="26" customWidth="1"/>
    <col min="13063" max="13302" width="9" style="26"/>
    <col min="13303" max="13303" width="1.375" style="26" customWidth="1"/>
    <col min="13304" max="13304" width="3.5" style="26" customWidth="1"/>
    <col min="13305" max="13305" width="22.125" style="26" customWidth="1"/>
    <col min="13306" max="13306" width="9.75" style="26" customWidth="1"/>
    <col min="13307" max="13307" width="7.375" style="26" customWidth="1"/>
    <col min="13308" max="13308" width="9" style="26"/>
    <col min="13309" max="13309" width="9.25" style="26" customWidth="1"/>
    <col min="13310" max="13310" width="3.5" style="26" customWidth="1"/>
    <col min="13311" max="13312" width="12.625" style="26" customWidth="1"/>
    <col min="13313" max="13313" width="9" style="26"/>
    <col min="13314" max="13314" width="7.75" style="26" customWidth="1"/>
    <col min="13315" max="13315" width="13.125" style="26" customWidth="1"/>
    <col min="13316" max="13316" width="6.125" style="26" customWidth="1"/>
    <col min="13317" max="13317" width="9.75" style="26" customWidth="1"/>
    <col min="13318" max="13318" width="1.375" style="26" customWidth="1"/>
    <col min="13319" max="13558" width="9" style="26"/>
    <col min="13559" max="13559" width="1.375" style="26" customWidth="1"/>
    <col min="13560" max="13560" width="3.5" style="26" customWidth="1"/>
    <col min="13561" max="13561" width="22.125" style="26" customWidth="1"/>
    <col min="13562" max="13562" width="9.75" style="26" customWidth="1"/>
    <col min="13563" max="13563" width="7.375" style="26" customWidth="1"/>
    <col min="13564" max="13564" width="9" style="26"/>
    <col min="13565" max="13565" width="9.25" style="26" customWidth="1"/>
    <col min="13566" max="13566" width="3.5" style="26" customWidth="1"/>
    <col min="13567" max="13568" width="12.625" style="26" customWidth="1"/>
    <col min="13569" max="13569" width="9" style="26"/>
    <col min="13570" max="13570" width="7.75" style="26" customWidth="1"/>
    <col min="13571" max="13571" width="13.125" style="26" customWidth="1"/>
    <col min="13572" max="13572" width="6.125" style="26" customWidth="1"/>
    <col min="13573" max="13573" width="9.75" style="26" customWidth="1"/>
    <col min="13574" max="13574" width="1.375" style="26" customWidth="1"/>
    <col min="13575" max="13814" width="9" style="26"/>
    <col min="13815" max="13815" width="1.375" style="26" customWidth="1"/>
    <col min="13816" max="13816" width="3.5" style="26" customWidth="1"/>
    <col min="13817" max="13817" width="22.125" style="26" customWidth="1"/>
    <col min="13818" max="13818" width="9.75" style="26" customWidth="1"/>
    <col min="13819" max="13819" width="7.375" style="26" customWidth="1"/>
    <col min="13820" max="13820" width="9" style="26"/>
    <col min="13821" max="13821" width="9.25" style="26" customWidth="1"/>
    <col min="13822" max="13822" width="3.5" style="26" customWidth="1"/>
    <col min="13823" max="13824" width="12.625" style="26" customWidth="1"/>
    <col min="13825" max="13825" width="9" style="26"/>
    <col min="13826" max="13826" width="7.75" style="26" customWidth="1"/>
    <col min="13827" max="13827" width="13.125" style="26" customWidth="1"/>
    <col min="13828" max="13828" width="6.125" style="26" customWidth="1"/>
    <col min="13829" max="13829" width="9.75" style="26" customWidth="1"/>
    <col min="13830" max="13830" width="1.375" style="26" customWidth="1"/>
    <col min="13831" max="14070" width="9" style="26"/>
    <col min="14071" max="14071" width="1.375" style="26" customWidth="1"/>
    <col min="14072" max="14072" width="3.5" style="26" customWidth="1"/>
    <col min="14073" max="14073" width="22.125" style="26" customWidth="1"/>
    <col min="14074" max="14074" width="9.75" style="26" customWidth="1"/>
    <col min="14075" max="14075" width="7.375" style="26" customWidth="1"/>
    <col min="14076" max="14076" width="9" style="26"/>
    <col min="14077" max="14077" width="9.25" style="26" customWidth="1"/>
    <col min="14078" max="14078" width="3.5" style="26" customWidth="1"/>
    <col min="14079" max="14080" width="12.625" style="26" customWidth="1"/>
    <col min="14081" max="14081" width="9" style="26"/>
    <col min="14082" max="14082" width="7.75" style="26" customWidth="1"/>
    <col min="14083" max="14083" width="13.125" style="26" customWidth="1"/>
    <col min="14084" max="14084" width="6.125" style="26" customWidth="1"/>
    <col min="14085" max="14085" width="9.75" style="26" customWidth="1"/>
    <col min="14086" max="14086" width="1.375" style="26" customWidth="1"/>
    <col min="14087" max="14326" width="9" style="26"/>
    <col min="14327" max="14327" width="1.375" style="26" customWidth="1"/>
    <col min="14328" max="14328" width="3.5" style="26" customWidth="1"/>
    <col min="14329" max="14329" width="22.125" style="26" customWidth="1"/>
    <col min="14330" max="14330" width="9.75" style="26" customWidth="1"/>
    <col min="14331" max="14331" width="7.375" style="26" customWidth="1"/>
    <col min="14332" max="14332" width="9" style="26"/>
    <col min="14333" max="14333" width="9.25" style="26" customWidth="1"/>
    <col min="14334" max="14334" width="3.5" style="26" customWidth="1"/>
    <col min="14335" max="14336" width="12.625" style="26" customWidth="1"/>
    <col min="14337" max="14337" width="9" style="26"/>
    <col min="14338" max="14338" width="7.75" style="26" customWidth="1"/>
    <col min="14339" max="14339" width="13.125" style="26" customWidth="1"/>
    <col min="14340" max="14340" width="6.125" style="26" customWidth="1"/>
    <col min="14341" max="14341" width="9.75" style="26" customWidth="1"/>
    <col min="14342" max="14342" width="1.375" style="26" customWidth="1"/>
    <col min="14343" max="14582" width="9" style="26"/>
    <col min="14583" max="14583" width="1.375" style="26" customWidth="1"/>
    <col min="14584" max="14584" width="3.5" style="26" customWidth="1"/>
    <col min="14585" max="14585" width="22.125" style="26" customWidth="1"/>
    <col min="14586" max="14586" width="9.75" style="26" customWidth="1"/>
    <col min="14587" max="14587" width="7.375" style="26" customWidth="1"/>
    <col min="14588" max="14588" width="9" style="26"/>
    <col min="14589" max="14589" width="9.25" style="26" customWidth="1"/>
    <col min="14590" max="14590" width="3.5" style="26" customWidth="1"/>
    <col min="14591" max="14592" width="12.625" style="26" customWidth="1"/>
    <col min="14593" max="14593" width="9" style="26"/>
    <col min="14594" max="14594" width="7.75" style="26" customWidth="1"/>
    <col min="14595" max="14595" width="13.125" style="26" customWidth="1"/>
    <col min="14596" max="14596" width="6.125" style="26" customWidth="1"/>
    <col min="14597" max="14597" width="9.75" style="26" customWidth="1"/>
    <col min="14598" max="14598" width="1.375" style="26" customWidth="1"/>
    <col min="14599" max="14838" width="9" style="26"/>
    <col min="14839" max="14839" width="1.375" style="26" customWidth="1"/>
    <col min="14840" max="14840" width="3.5" style="26" customWidth="1"/>
    <col min="14841" max="14841" width="22.125" style="26" customWidth="1"/>
    <col min="14842" max="14842" width="9.75" style="26" customWidth="1"/>
    <col min="14843" max="14843" width="7.375" style="26" customWidth="1"/>
    <col min="14844" max="14844" width="9" style="26"/>
    <col min="14845" max="14845" width="9.25" style="26" customWidth="1"/>
    <col min="14846" max="14846" width="3.5" style="26" customWidth="1"/>
    <col min="14847" max="14848" width="12.625" style="26" customWidth="1"/>
    <col min="14849" max="14849" width="9" style="26"/>
    <col min="14850" max="14850" width="7.75" style="26" customWidth="1"/>
    <col min="14851" max="14851" width="13.125" style="26" customWidth="1"/>
    <col min="14852" max="14852" width="6.125" style="26" customWidth="1"/>
    <col min="14853" max="14853" width="9.75" style="26" customWidth="1"/>
    <col min="14854" max="14854" width="1.375" style="26" customWidth="1"/>
    <col min="14855" max="15094" width="9" style="26"/>
    <col min="15095" max="15095" width="1.375" style="26" customWidth="1"/>
    <col min="15096" max="15096" width="3.5" style="26" customWidth="1"/>
    <col min="15097" max="15097" width="22.125" style="26" customWidth="1"/>
    <col min="15098" max="15098" width="9.75" style="26" customWidth="1"/>
    <col min="15099" max="15099" width="7.375" style="26" customWidth="1"/>
    <col min="15100" max="15100" width="9" style="26"/>
    <col min="15101" max="15101" width="9.25" style="26" customWidth="1"/>
    <col min="15102" max="15102" width="3.5" style="26" customWidth="1"/>
    <col min="15103" max="15104" width="12.625" style="26" customWidth="1"/>
    <col min="15105" max="15105" width="9" style="26"/>
    <col min="15106" max="15106" width="7.75" style="26" customWidth="1"/>
    <col min="15107" max="15107" width="13.125" style="26" customWidth="1"/>
    <col min="15108" max="15108" width="6.125" style="26" customWidth="1"/>
    <col min="15109" max="15109" width="9.75" style="26" customWidth="1"/>
    <col min="15110" max="15110" width="1.375" style="26" customWidth="1"/>
    <col min="15111" max="15350" width="9" style="26"/>
    <col min="15351" max="15351" width="1.375" style="26" customWidth="1"/>
    <col min="15352" max="15352" width="3.5" style="26" customWidth="1"/>
    <col min="15353" max="15353" width="22.125" style="26" customWidth="1"/>
    <col min="15354" max="15354" width="9.75" style="26" customWidth="1"/>
    <col min="15355" max="15355" width="7.375" style="26" customWidth="1"/>
    <col min="15356" max="15356" width="9" style="26"/>
    <col min="15357" max="15357" width="9.25" style="26" customWidth="1"/>
    <col min="15358" max="15358" width="3.5" style="26" customWidth="1"/>
    <col min="15359" max="15360" width="12.625" style="26" customWidth="1"/>
    <col min="15361" max="15361" width="9" style="26"/>
    <col min="15362" max="15362" width="7.75" style="26" customWidth="1"/>
    <col min="15363" max="15363" width="13.125" style="26" customWidth="1"/>
    <col min="15364" max="15364" width="6.125" style="26" customWidth="1"/>
    <col min="15365" max="15365" width="9.75" style="26" customWidth="1"/>
    <col min="15366" max="15366" width="1.375" style="26" customWidth="1"/>
    <col min="15367" max="15606" width="9" style="26"/>
    <col min="15607" max="15607" width="1.375" style="26" customWidth="1"/>
    <col min="15608" max="15608" width="3.5" style="26" customWidth="1"/>
    <col min="15609" max="15609" width="22.125" style="26" customWidth="1"/>
    <col min="15610" max="15610" width="9.75" style="26" customWidth="1"/>
    <col min="15611" max="15611" width="7.375" style="26" customWidth="1"/>
    <col min="15612" max="15612" width="9" style="26"/>
    <col min="15613" max="15613" width="9.25" style="26" customWidth="1"/>
    <col min="15614" max="15614" width="3.5" style="26" customWidth="1"/>
    <col min="15615" max="15616" width="12.625" style="26" customWidth="1"/>
    <col min="15617" max="15617" width="9" style="26"/>
    <col min="15618" max="15618" width="7.75" style="26" customWidth="1"/>
    <col min="15619" max="15619" width="13.125" style="26" customWidth="1"/>
    <col min="15620" max="15620" width="6.125" style="26" customWidth="1"/>
    <col min="15621" max="15621" width="9.75" style="26" customWidth="1"/>
    <col min="15622" max="15622" width="1.375" style="26" customWidth="1"/>
    <col min="15623" max="15862" width="9" style="26"/>
    <col min="15863" max="15863" width="1.375" style="26" customWidth="1"/>
    <col min="15864" max="15864" width="3.5" style="26" customWidth="1"/>
    <col min="15865" max="15865" width="22.125" style="26" customWidth="1"/>
    <col min="15866" max="15866" width="9.75" style="26" customWidth="1"/>
    <col min="15867" max="15867" width="7.375" style="26" customWidth="1"/>
    <col min="15868" max="15868" width="9" style="26"/>
    <col min="15869" max="15869" width="9.25" style="26" customWidth="1"/>
    <col min="15870" max="15870" width="3.5" style="26" customWidth="1"/>
    <col min="15871" max="15872" width="12.625" style="26" customWidth="1"/>
    <col min="15873" max="15873" width="9" style="26"/>
    <col min="15874" max="15874" width="7.75" style="26" customWidth="1"/>
    <col min="15875" max="15875" width="13.125" style="26" customWidth="1"/>
    <col min="15876" max="15876" width="6.125" style="26" customWidth="1"/>
    <col min="15877" max="15877" width="9.75" style="26" customWidth="1"/>
    <col min="15878" max="15878" width="1.375" style="26" customWidth="1"/>
    <col min="15879" max="16118" width="9" style="26"/>
    <col min="16119" max="16119" width="1.375" style="26" customWidth="1"/>
    <col min="16120" max="16120" width="3.5" style="26" customWidth="1"/>
    <col min="16121" max="16121" width="22.125" style="26" customWidth="1"/>
    <col min="16122" max="16122" width="9.75" style="26" customWidth="1"/>
    <col min="16123" max="16123" width="7.375" style="26" customWidth="1"/>
    <col min="16124" max="16124" width="9" style="26"/>
    <col min="16125" max="16125" width="9.25" style="26" customWidth="1"/>
    <col min="16126" max="16126" width="3.5" style="26" customWidth="1"/>
    <col min="16127" max="16128" width="12.625" style="26" customWidth="1"/>
    <col min="16129" max="16129" width="9" style="26"/>
    <col min="16130" max="16130" width="7.75" style="26" customWidth="1"/>
    <col min="16131" max="16131" width="13.125" style="26" customWidth="1"/>
    <col min="16132" max="16132" width="6.125" style="26" customWidth="1"/>
    <col min="16133" max="16133" width="9.75" style="26" customWidth="1"/>
    <col min="16134" max="16134" width="1.375" style="26" customWidth="1"/>
    <col min="16135" max="16384" width="9" style="26"/>
  </cols>
  <sheetData>
    <row r="1" spans="2:34" ht="9.9499999999999993" customHeight="1" x14ac:dyDescent="0.15"/>
    <row r="2" spans="2:34" ht="24.95" customHeight="1" thickBot="1" x14ac:dyDescent="0.2">
      <c r="B2" s="26" t="s">
        <v>308</v>
      </c>
      <c r="C2" s="28"/>
      <c r="D2" s="5"/>
      <c r="E2" s="5"/>
      <c r="F2" s="28"/>
      <c r="G2" s="70"/>
      <c r="H2" s="76"/>
      <c r="I2" s="70"/>
      <c r="J2" s="70"/>
      <c r="K2" s="70"/>
      <c r="L2" s="70"/>
      <c r="M2" s="70"/>
      <c r="N2" s="70"/>
      <c r="O2" s="5"/>
      <c r="X2" s="244" t="s">
        <v>230</v>
      </c>
      <c r="Y2" s="244"/>
      <c r="Z2" s="244"/>
      <c r="AA2" s="244"/>
      <c r="AB2" s="245"/>
      <c r="AC2" s="246"/>
      <c r="AD2" s="246"/>
      <c r="AE2" s="244"/>
      <c r="AF2" s="244"/>
      <c r="AG2" s="244"/>
      <c r="AH2" s="246"/>
    </row>
    <row r="3" spans="2:34" ht="15" customHeight="1" thickBot="1" x14ac:dyDescent="0.2">
      <c r="B3" s="26" t="s">
        <v>132</v>
      </c>
      <c r="I3" s="5" t="s">
        <v>133</v>
      </c>
      <c r="P3" s="317" t="s">
        <v>155</v>
      </c>
      <c r="X3" s="494"/>
      <c r="Y3" s="495" t="s">
        <v>87</v>
      </c>
      <c r="Z3" s="495" t="s">
        <v>231</v>
      </c>
      <c r="AA3" s="495" t="s">
        <v>232</v>
      </c>
      <c r="AB3" s="496" t="s">
        <v>233</v>
      </c>
      <c r="AC3" s="495" t="s">
        <v>234</v>
      </c>
      <c r="AD3" s="497" t="s">
        <v>259</v>
      </c>
      <c r="AE3" s="495" t="s">
        <v>235</v>
      </c>
      <c r="AF3" s="495" t="s">
        <v>236</v>
      </c>
      <c r="AG3" s="495" t="s">
        <v>237</v>
      </c>
      <c r="AH3" s="498" t="s">
        <v>238</v>
      </c>
    </row>
    <row r="4" spans="2:34" ht="15" customHeight="1" thickBot="1" x14ac:dyDescent="0.2">
      <c r="B4" s="499" t="s">
        <v>57</v>
      </c>
      <c r="C4" s="500" t="s">
        <v>109</v>
      </c>
      <c r="D4" s="500" t="s">
        <v>88</v>
      </c>
      <c r="E4" s="500" t="s">
        <v>89</v>
      </c>
      <c r="F4" s="500" t="s">
        <v>21</v>
      </c>
      <c r="G4" s="501" t="s">
        <v>90</v>
      </c>
      <c r="H4" s="108"/>
      <c r="I4" s="1173" t="s">
        <v>57</v>
      </c>
      <c r="J4" s="1175" t="s">
        <v>112</v>
      </c>
      <c r="K4" s="361" t="s">
        <v>590</v>
      </c>
      <c r="L4" s="362" t="s">
        <v>91</v>
      </c>
      <c r="M4" s="1175" t="s">
        <v>21</v>
      </c>
      <c r="N4" s="1177" t="s">
        <v>90</v>
      </c>
      <c r="O4" s="122"/>
      <c r="P4" s="502" t="s">
        <v>115</v>
      </c>
      <c r="Q4" s="503" t="s">
        <v>116</v>
      </c>
      <c r="R4" s="503" t="s">
        <v>117</v>
      </c>
      <c r="S4" s="503" t="s">
        <v>591</v>
      </c>
      <c r="T4" s="1179" t="s">
        <v>118</v>
      </c>
      <c r="U4" s="1143"/>
      <c r="V4" s="392" t="s">
        <v>119</v>
      </c>
      <c r="X4" s="386"/>
      <c r="Y4" s="366" t="s">
        <v>592</v>
      </c>
      <c r="Z4" s="367">
        <v>500</v>
      </c>
      <c r="AA4" s="367">
        <v>40</v>
      </c>
      <c r="AB4" s="368">
        <f>Z4/AA4*1000</f>
        <v>12500</v>
      </c>
      <c r="AC4" s="369">
        <v>1</v>
      </c>
      <c r="AD4" s="369">
        <f>AB4*AC4</f>
        <v>12500</v>
      </c>
      <c r="AE4" s="370">
        <v>5440</v>
      </c>
      <c r="AF4" s="370">
        <v>20000</v>
      </c>
      <c r="AG4" s="371">
        <f t="shared" ref="AG4:AG12" si="0">ROUNDUP((AE4/AF4),2)</f>
        <v>0.28000000000000003</v>
      </c>
      <c r="AH4" s="372">
        <f t="shared" ref="AH4:AH12" si="1">AB4*AC4*AG4</f>
        <v>3500.0000000000005</v>
      </c>
    </row>
    <row r="5" spans="2:34" ht="15" customHeight="1" thickBot="1" x14ac:dyDescent="0.2">
      <c r="B5" s="1288" t="s">
        <v>104</v>
      </c>
      <c r="C5" s="214" t="s">
        <v>421</v>
      </c>
      <c r="D5" s="214">
        <v>2</v>
      </c>
      <c r="E5" s="373" t="s">
        <v>593</v>
      </c>
      <c r="F5" s="214">
        <v>12000</v>
      </c>
      <c r="G5" s="612">
        <f t="shared" ref="G5" si="2">D5*F5</f>
        <v>24000</v>
      </c>
      <c r="H5" s="109"/>
      <c r="I5" s="1174"/>
      <c r="J5" s="1176"/>
      <c r="K5" s="113" t="s">
        <v>93</v>
      </c>
      <c r="L5" s="238" t="s">
        <v>218</v>
      </c>
      <c r="M5" s="1176"/>
      <c r="N5" s="1178"/>
      <c r="O5" s="122"/>
      <c r="P5" s="166"/>
      <c r="Q5" s="95"/>
      <c r="R5" s="446"/>
      <c r="S5" s="95"/>
      <c r="T5" s="1171"/>
      <c r="U5" s="1172"/>
      <c r="V5" s="120"/>
      <c r="X5" s="293" t="s">
        <v>254</v>
      </c>
      <c r="Y5" s="287" t="s">
        <v>594</v>
      </c>
      <c r="Z5" s="249">
        <v>500</v>
      </c>
      <c r="AA5" s="249">
        <v>3000</v>
      </c>
      <c r="AB5" s="286">
        <f>Z5/AA5*1000</f>
        <v>166.66666666666666</v>
      </c>
      <c r="AC5" s="249">
        <v>1</v>
      </c>
      <c r="AD5" s="369">
        <f t="shared" ref="AD5:AD12" si="3">AB5*AC5</f>
        <v>166.66666666666666</v>
      </c>
      <c r="AE5" s="250">
        <v>5780</v>
      </c>
      <c r="AF5" s="250">
        <v>500</v>
      </c>
      <c r="AG5" s="288">
        <f t="shared" si="0"/>
        <v>11.56</v>
      </c>
      <c r="AH5" s="292">
        <f t="shared" si="1"/>
        <v>1926.6666666666667</v>
      </c>
    </row>
    <row r="6" spans="2:34" ht="15" customHeight="1" thickBot="1" x14ac:dyDescent="0.2">
      <c r="B6" s="1289"/>
      <c r="C6" s="214"/>
      <c r="D6" s="214"/>
      <c r="E6" s="373"/>
      <c r="F6" s="214"/>
      <c r="G6" s="98">
        <f t="shared" ref="G6" si="4">D6*F6</f>
        <v>0</v>
      </c>
      <c r="H6" s="109"/>
      <c r="I6" s="1291" t="s">
        <v>111</v>
      </c>
      <c r="J6" s="214"/>
      <c r="K6" s="316"/>
      <c r="L6" s="316"/>
      <c r="M6" s="316"/>
      <c r="N6" s="98">
        <f>K6*L6*M6</f>
        <v>0</v>
      </c>
      <c r="O6" s="122"/>
      <c r="P6" s="166"/>
      <c r="Q6" s="95"/>
      <c r="R6" s="446"/>
      <c r="S6" s="95"/>
      <c r="T6" s="1171"/>
      <c r="U6" s="1172"/>
      <c r="V6" s="120"/>
      <c r="X6" s="293"/>
      <c r="Y6" s="287" t="s">
        <v>595</v>
      </c>
      <c r="Z6" s="249">
        <v>500</v>
      </c>
      <c r="AA6" s="249">
        <v>600</v>
      </c>
      <c r="AB6" s="286">
        <f t="shared" ref="AB6:AB12" si="5">Z6/AA6*1000</f>
        <v>833.33333333333337</v>
      </c>
      <c r="AC6" s="249">
        <v>1</v>
      </c>
      <c r="AD6" s="369">
        <f t="shared" si="3"/>
        <v>833.33333333333337</v>
      </c>
      <c r="AE6" s="250">
        <v>1430</v>
      </c>
      <c r="AF6" s="250">
        <v>1000</v>
      </c>
      <c r="AG6" s="288">
        <f t="shared" si="0"/>
        <v>1.43</v>
      </c>
      <c r="AH6" s="292">
        <f t="shared" si="1"/>
        <v>1191.6666666666667</v>
      </c>
    </row>
    <row r="7" spans="2:34" ht="15" customHeight="1" thickBot="1" x14ac:dyDescent="0.2">
      <c r="B7" s="1290"/>
      <c r="C7" s="99" t="s">
        <v>94</v>
      </c>
      <c r="D7" s="99"/>
      <c r="E7" s="99"/>
      <c r="F7" s="99"/>
      <c r="G7" s="100">
        <f>SUM(G5:G6)</f>
        <v>24000</v>
      </c>
      <c r="H7" s="109"/>
      <c r="I7" s="1289"/>
      <c r="J7" s="214"/>
      <c r="K7" s="316"/>
      <c r="L7" s="316"/>
      <c r="M7" s="316"/>
      <c r="N7" s="98">
        <f t="shared" ref="N7" si="6">K7*L7*M7</f>
        <v>0</v>
      </c>
      <c r="O7" s="122"/>
      <c r="P7" s="166"/>
      <c r="Q7" s="95"/>
      <c r="R7" s="446"/>
      <c r="S7" s="95"/>
      <c r="T7" s="1171"/>
      <c r="U7" s="1172"/>
      <c r="V7" s="120"/>
      <c r="X7" s="293" t="s">
        <v>253</v>
      </c>
      <c r="Y7" s="287" t="s">
        <v>596</v>
      </c>
      <c r="Z7" s="249">
        <v>500</v>
      </c>
      <c r="AA7" s="249">
        <v>2000</v>
      </c>
      <c r="AB7" s="286">
        <f t="shared" si="5"/>
        <v>250</v>
      </c>
      <c r="AC7" s="249">
        <v>2</v>
      </c>
      <c r="AD7" s="369">
        <f t="shared" si="3"/>
        <v>500</v>
      </c>
      <c r="AE7" s="250">
        <v>2030</v>
      </c>
      <c r="AF7" s="250">
        <v>500</v>
      </c>
      <c r="AG7" s="288">
        <f t="shared" si="0"/>
        <v>4.0599999999999996</v>
      </c>
      <c r="AH7" s="292">
        <f t="shared" si="1"/>
        <v>2029.9999999999998</v>
      </c>
    </row>
    <row r="8" spans="2:34" ht="15" customHeight="1" thickTop="1" thickBot="1" x14ac:dyDescent="0.2">
      <c r="B8" s="1292" t="s">
        <v>102</v>
      </c>
      <c r="C8" s="214" t="s">
        <v>229</v>
      </c>
      <c r="D8" s="214">
        <v>5</v>
      </c>
      <c r="E8" s="373" t="s">
        <v>92</v>
      </c>
      <c r="F8" s="214">
        <v>936</v>
      </c>
      <c r="G8" s="98">
        <f>D8*F8</f>
        <v>4680</v>
      </c>
      <c r="H8" s="109"/>
      <c r="I8" s="1290"/>
      <c r="J8" s="167" t="s">
        <v>597</v>
      </c>
      <c r="K8" s="114">
        <f>SUM(K6:K7)</f>
        <v>0</v>
      </c>
      <c r="L8" s="114">
        <f>SUM(L6:L7)</f>
        <v>0</v>
      </c>
      <c r="M8" s="114"/>
      <c r="N8" s="112">
        <f>SUM(N6:N7)</f>
        <v>0</v>
      </c>
      <c r="O8" s="122"/>
      <c r="P8" s="166"/>
      <c r="Q8" s="95"/>
      <c r="R8" s="446"/>
      <c r="S8" s="95"/>
      <c r="T8" s="1171"/>
      <c r="U8" s="1172"/>
      <c r="V8" s="120"/>
      <c r="X8" s="293"/>
      <c r="Y8" s="287" t="s">
        <v>598</v>
      </c>
      <c r="Z8" s="249">
        <v>500</v>
      </c>
      <c r="AA8" s="249">
        <v>200</v>
      </c>
      <c r="AB8" s="286">
        <f t="shared" si="5"/>
        <v>2500</v>
      </c>
      <c r="AC8" s="249">
        <v>2</v>
      </c>
      <c r="AD8" s="369">
        <f t="shared" si="3"/>
        <v>5000</v>
      </c>
      <c r="AE8" s="250">
        <v>2030</v>
      </c>
      <c r="AF8" s="250">
        <v>10000</v>
      </c>
      <c r="AG8" s="288">
        <f t="shared" si="0"/>
        <v>0.21000000000000002</v>
      </c>
      <c r="AH8" s="292">
        <f t="shared" si="1"/>
        <v>1050</v>
      </c>
    </row>
    <row r="9" spans="2:34" ht="15" customHeight="1" thickTop="1" thickBot="1" x14ac:dyDescent="0.2">
      <c r="B9" s="1289"/>
      <c r="C9" s="214"/>
      <c r="D9" s="214"/>
      <c r="E9" s="373"/>
      <c r="F9" s="214"/>
      <c r="G9" s="98">
        <f>D9*F9</f>
        <v>0</v>
      </c>
      <c r="H9" s="109"/>
      <c r="I9" s="1292" t="s">
        <v>599</v>
      </c>
      <c r="J9" s="214" t="s">
        <v>260</v>
      </c>
      <c r="K9" s="316">
        <v>2.5</v>
      </c>
      <c r="L9" s="316">
        <v>1</v>
      </c>
      <c r="M9" s="316">
        <v>158.4</v>
      </c>
      <c r="N9" s="98">
        <f>K9*L9*M9</f>
        <v>396</v>
      </c>
      <c r="O9" s="122"/>
      <c r="P9" s="166"/>
      <c r="Q9" s="95"/>
      <c r="R9" s="446"/>
      <c r="S9" s="95"/>
      <c r="T9" s="1171"/>
      <c r="U9" s="1172"/>
      <c r="V9" s="120"/>
      <c r="X9" s="293" t="s">
        <v>255</v>
      </c>
      <c r="Y9" s="287" t="s">
        <v>250</v>
      </c>
      <c r="Z9" s="249">
        <v>500</v>
      </c>
      <c r="AA9" s="249">
        <v>600</v>
      </c>
      <c r="AB9" s="286">
        <f t="shared" si="5"/>
        <v>833.33333333333337</v>
      </c>
      <c r="AC9" s="249">
        <v>3</v>
      </c>
      <c r="AD9" s="369">
        <f t="shared" si="3"/>
        <v>2500</v>
      </c>
      <c r="AE9" s="250">
        <v>1510</v>
      </c>
      <c r="AF9" s="250">
        <v>1000</v>
      </c>
      <c r="AG9" s="288">
        <f t="shared" si="0"/>
        <v>1.51</v>
      </c>
      <c r="AH9" s="292">
        <f t="shared" si="1"/>
        <v>3775</v>
      </c>
    </row>
    <row r="10" spans="2:34" ht="15" customHeight="1" thickBot="1" x14ac:dyDescent="0.2">
      <c r="B10" s="1289"/>
      <c r="C10" s="214"/>
      <c r="D10" s="214"/>
      <c r="E10" s="373"/>
      <c r="F10" s="214"/>
      <c r="G10" s="98">
        <f>D10*F10</f>
        <v>0</v>
      </c>
      <c r="H10" s="109"/>
      <c r="I10" s="1289"/>
      <c r="J10" s="214" t="s">
        <v>261</v>
      </c>
      <c r="K10" s="316">
        <v>1</v>
      </c>
      <c r="L10" s="316">
        <v>1</v>
      </c>
      <c r="M10" s="316">
        <v>158.4</v>
      </c>
      <c r="N10" s="98">
        <f t="shared" ref="N10:N13" si="7">K10*L10*M10</f>
        <v>158.4</v>
      </c>
      <c r="O10" s="122"/>
      <c r="P10" s="166"/>
      <c r="Q10" s="95"/>
      <c r="R10" s="446"/>
      <c r="S10" s="95"/>
      <c r="T10" s="1171"/>
      <c r="U10" s="1172"/>
      <c r="V10" s="120"/>
      <c r="X10" s="293"/>
      <c r="Y10" s="287" t="s">
        <v>600</v>
      </c>
      <c r="Z10" s="249">
        <v>500</v>
      </c>
      <c r="AA10" s="249">
        <v>1500</v>
      </c>
      <c r="AB10" s="286">
        <f t="shared" si="5"/>
        <v>333.33333333333331</v>
      </c>
      <c r="AC10" s="249">
        <v>1</v>
      </c>
      <c r="AD10" s="369">
        <f t="shared" si="3"/>
        <v>333.33333333333331</v>
      </c>
      <c r="AE10" s="250">
        <v>4630</v>
      </c>
      <c r="AF10" s="250">
        <v>500</v>
      </c>
      <c r="AG10" s="288">
        <f t="shared" si="0"/>
        <v>9.26</v>
      </c>
      <c r="AH10" s="292">
        <f t="shared" si="1"/>
        <v>3086.6666666666665</v>
      </c>
    </row>
    <row r="11" spans="2:34" ht="15" customHeight="1" thickBot="1" x14ac:dyDescent="0.2">
      <c r="B11" s="1290"/>
      <c r="C11" s="101" t="s">
        <v>95</v>
      </c>
      <c r="D11" s="102"/>
      <c r="E11" s="102"/>
      <c r="F11" s="102"/>
      <c r="G11" s="103">
        <f>SUM(G8:G10)</f>
        <v>4680</v>
      </c>
      <c r="H11" s="109"/>
      <c r="I11" s="1289"/>
      <c r="J11" s="214" t="s">
        <v>601</v>
      </c>
      <c r="K11" s="316">
        <v>16</v>
      </c>
      <c r="L11" s="316">
        <v>1</v>
      </c>
      <c r="M11" s="316">
        <v>158.4</v>
      </c>
      <c r="N11" s="98">
        <f t="shared" si="7"/>
        <v>2534.4</v>
      </c>
      <c r="O11" s="122"/>
      <c r="P11" s="374" t="s">
        <v>26</v>
      </c>
      <c r="Q11" s="174"/>
      <c r="R11" s="174"/>
      <c r="S11" s="174"/>
      <c r="T11" s="1184"/>
      <c r="U11" s="1185"/>
      <c r="V11" s="375">
        <f>SUM(V5:V10)</f>
        <v>0</v>
      </c>
      <c r="X11" s="293"/>
      <c r="Y11" s="287" t="s">
        <v>602</v>
      </c>
      <c r="Z11" s="249">
        <v>500</v>
      </c>
      <c r="AA11" s="249">
        <v>400</v>
      </c>
      <c r="AB11" s="286">
        <f t="shared" si="5"/>
        <v>1250</v>
      </c>
      <c r="AC11" s="249">
        <v>1</v>
      </c>
      <c r="AD11" s="369">
        <f t="shared" si="3"/>
        <v>1250</v>
      </c>
      <c r="AE11" s="250">
        <v>880</v>
      </c>
      <c r="AF11" s="250">
        <v>1000</v>
      </c>
      <c r="AG11" s="288">
        <f t="shared" si="0"/>
        <v>0.88</v>
      </c>
      <c r="AH11" s="292">
        <f t="shared" si="1"/>
        <v>1100</v>
      </c>
    </row>
    <row r="12" spans="2:34" ht="15" customHeight="1" thickTop="1" x14ac:dyDescent="0.15">
      <c r="B12" s="1292" t="s">
        <v>103</v>
      </c>
      <c r="C12" s="214" t="s">
        <v>342</v>
      </c>
      <c r="D12" s="189">
        <v>18</v>
      </c>
      <c r="E12" s="373" t="s">
        <v>92</v>
      </c>
      <c r="F12" s="214">
        <v>3363</v>
      </c>
      <c r="G12" s="98">
        <f>D12*F12</f>
        <v>60534</v>
      </c>
      <c r="H12" s="109"/>
      <c r="I12" s="1289"/>
      <c r="J12" s="214" t="s">
        <v>603</v>
      </c>
      <c r="K12" s="316">
        <v>1.8</v>
      </c>
      <c r="L12" s="316">
        <v>1</v>
      </c>
      <c r="M12" s="316">
        <v>158.4</v>
      </c>
      <c r="N12" s="98">
        <f t="shared" si="7"/>
        <v>285.12</v>
      </c>
      <c r="O12" s="122"/>
      <c r="X12" s="293"/>
      <c r="Y12" s="287" t="s">
        <v>604</v>
      </c>
      <c r="Z12" s="249">
        <v>500</v>
      </c>
      <c r="AA12" s="249">
        <v>1500</v>
      </c>
      <c r="AB12" s="286">
        <f t="shared" si="5"/>
        <v>333.33333333333331</v>
      </c>
      <c r="AC12" s="249">
        <v>1</v>
      </c>
      <c r="AD12" s="369">
        <f t="shared" si="3"/>
        <v>333.33333333333331</v>
      </c>
      <c r="AE12" s="250">
        <v>3690</v>
      </c>
      <c r="AF12" s="250">
        <v>500</v>
      </c>
      <c r="AG12" s="288">
        <f t="shared" si="0"/>
        <v>7.38</v>
      </c>
      <c r="AH12" s="292">
        <f t="shared" si="1"/>
        <v>2460</v>
      </c>
    </row>
    <row r="13" spans="2:34" ht="15" customHeight="1" thickBot="1" x14ac:dyDescent="0.2">
      <c r="B13" s="1289"/>
      <c r="C13" s="214"/>
      <c r="D13" s="214"/>
      <c r="E13" s="373"/>
      <c r="F13" s="214"/>
      <c r="G13" s="98">
        <f>D13*F13</f>
        <v>0</v>
      </c>
      <c r="H13" s="109"/>
      <c r="I13" s="1289"/>
      <c r="J13" s="214" t="s">
        <v>605</v>
      </c>
      <c r="K13" s="316">
        <v>2</v>
      </c>
      <c r="L13" s="316">
        <v>1</v>
      </c>
      <c r="M13" s="316">
        <v>158.4</v>
      </c>
      <c r="N13" s="98">
        <f t="shared" si="7"/>
        <v>316.8</v>
      </c>
      <c r="O13" s="122"/>
      <c r="P13" s="317" t="s">
        <v>156</v>
      </c>
      <c r="X13" s="293"/>
      <c r="Y13" s="287"/>
      <c r="Z13" s="249"/>
      <c r="AA13" s="249"/>
      <c r="AB13" s="286"/>
      <c r="AC13" s="249"/>
      <c r="AD13" s="291"/>
      <c r="AE13" s="250"/>
      <c r="AF13" s="250"/>
      <c r="AG13" s="288"/>
      <c r="AH13" s="292"/>
    </row>
    <row r="14" spans="2:34" ht="15" customHeight="1" x14ac:dyDescent="0.15">
      <c r="B14" s="1289"/>
      <c r="C14" s="214"/>
      <c r="D14" s="214"/>
      <c r="E14" s="373"/>
      <c r="F14" s="214"/>
      <c r="G14" s="98">
        <f>D14*F14</f>
        <v>0</v>
      </c>
      <c r="H14" s="109"/>
      <c r="I14" s="1289"/>
      <c r="J14" s="214"/>
      <c r="K14" s="316"/>
      <c r="L14" s="316"/>
      <c r="M14" s="316"/>
      <c r="N14" s="98"/>
      <c r="O14" s="122"/>
      <c r="P14" s="748" t="s">
        <v>120</v>
      </c>
      <c r="Q14" s="677" t="s">
        <v>116</v>
      </c>
      <c r="R14" s="677" t="s">
        <v>117</v>
      </c>
      <c r="S14" s="677" t="s">
        <v>591</v>
      </c>
      <c r="T14" s="677" t="s">
        <v>118</v>
      </c>
      <c r="U14" s="688" t="s">
        <v>191</v>
      </c>
      <c r="V14" s="679" t="s">
        <v>119</v>
      </c>
      <c r="X14" s="293"/>
      <c r="Y14" s="287"/>
      <c r="Z14" s="249"/>
      <c r="AA14" s="249"/>
      <c r="AB14" s="286"/>
      <c r="AC14" s="249"/>
      <c r="AD14" s="249"/>
      <c r="AE14" s="250"/>
      <c r="AF14" s="250"/>
      <c r="AG14" s="288"/>
      <c r="AH14" s="292"/>
    </row>
    <row r="15" spans="2:34" ht="15" customHeight="1" thickBot="1" x14ac:dyDescent="0.2">
      <c r="B15" s="1289"/>
      <c r="C15" s="214"/>
      <c r="D15" s="214"/>
      <c r="E15" s="214"/>
      <c r="F15" s="214"/>
      <c r="G15" s="98">
        <f t="shared" ref="G15" si="8">D15*F15</f>
        <v>0</v>
      </c>
      <c r="H15" s="109"/>
      <c r="I15" s="1290"/>
      <c r="J15" s="167" t="s">
        <v>606</v>
      </c>
      <c r="K15" s="114">
        <f>SUM(K9:K14)</f>
        <v>23.3</v>
      </c>
      <c r="L15" s="114">
        <f>SUM(L9:L14)</f>
        <v>5</v>
      </c>
      <c r="M15" s="114"/>
      <c r="N15" s="112">
        <f>SUM(N9:N14)</f>
        <v>3690.7200000000003</v>
      </c>
      <c r="O15" s="122"/>
      <c r="P15" s="689" t="s">
        <v>264</v>
      </c>
      <c r="Q15" s="614">
        <v>80</v>
      </c>
      <c r="R15" s="751" t="s">
        <v>607</v>
      </c>
      <c r="S15" s="614">
        <v>800</v>
      </c>
      <c r="T15" s="614">
        <v>10</v>
      </c>
      <c r="U15" s="625">
        <v>250</v>
      </c>
      <c r="V15" s="749">
        <f>Q15*S15/T15*(10/U15)</f>
        <v>256</v>
      </c>
      <c r="X15" s="295"/>
      <c r="Y15" s="296" t="s">
        <v>95</v>
      </c>
      <c r="Z15" s="297"/>
      <c r="AA15" s="297"/>
      <c r="AB15" s="298"/>
      <c r="AC15" s="297"/>
      <c r="AD15" s="297"/>
      <c r="AE15" s="297"/>
      <c r="AF15" s="297"/>
      <c r="AG15" s="300"/>
      <c r="AH15" s="299">
        <f>SUM(AH4:AH14)</f>
        <v>20120</v>
      </c>
    </row>
    <row r="16" spans="2:34" ht="15" customHeight="1" thickTop="1" thickBot="1" x14ac:dyDescent="0.2">
      <c r="B16" s="1290"/>
      <c r="C16" s="101" t="s">
        <v>95</v>
      </c>
      <c r="D16" s="102"/>
      <c r="E16" s="102"/>
      <c r="F16" s="102"/>
      <c r="G16" s="103">
        <f>SUM(G12:G15)</f>
        <v>60534</v>
      </c>
      <c r="H16" s="109"/>
      <c r="I16" s="1292" t="s">
        <v>113</v>
      </c>
      <c r="J16" s="214" t="s">
        <v>262</v>
      </c>
      <c r="K16" s="316">
        <v>1</v>
      </c>
      <c r="L16" s="316">
        <v>0.5</v>
      </c>
      <c r="M16" s="316">
        <v>168.4</v>
      </c>
      <c r="N16" s="98">
        <f>K16*L16*M16</f>
        <v>84.2</v>
      </c>
      <c r="O16" s="122"/>
      <c r="P16" s="689" t="s">
        <v>265</v>
      </c>
      <c r="Q16" s="614">
        <v>2</v>
      </c>
      <c r="R16" s="751" t="s">
        <v>607</v>
      </c>
      <c r="S16" s="614">
        <v>9000</v>
      </c>
      <c r="T16" s="614">
        <v>10</v>
      </c>
      <c r="U16" s="625">
        <v>250</v>
      </c>
      <c r="V16" s="749">
        <f t="shared" ref="V16:V27" si="9">Q16*S16/T16*(10/U16)</f>
        <v>72</v>
      </c>
      <c r="X16" s="386"/>
      <c r="Y16" s="366" t="s">
        <v>608</v>
      </c>
      <c r="Z16" s="367">
        <v>500</v>
      </c>
      <c r="AA16" s="367">
        <v>80</v>
      </c>
      <c r="AB16" s="376">
        <f t="shared" ref="AB16:AB24" si="10">Z16/AA16*1000</f>
        <v>6250</v>
      </c>
      <c r="AC16" s="367">
        <v>1</v>
      </c>
      <c r="AD16" s="369">
        <f t="shared" ref="AD16:AD24" si="11">AB16*AC16</f>
        <v>6250</v>
      </c>
      <c r="AE16" s="377">
        <v>8210</v>
      </c>
      <c r="AF16" s="377">
        <v>20000</v>
      </c>
      <c r="AG16" s="371">
        <f t="shared" ref="AG16:AG24" si="12">ROUNDUP((AE16/AF16),2)</f>
        <v>0.42</v>
      </c>
      <c r="AH16" s="372">
        <f t="shared" ref="AH16:AH26" si="13">AB16*AC16*AG16</f>
        <v>2625</v>
      </c>
    </row>
    <row r="17" spans="2:34" ht="15" customHeight="1" thickTop="1" thickBot="1" x14ac:dyDescent="0.2">
      <c r="B17" s="1292" t="s">
        <v>105</v>
      </c>
      <c r="C17" s="214"/>
      <c r="D17" s="214"/>
      <c r="E17" s="373"/>
      <c r="F17" s="214"/>
      <c r="G17" s="98">
        <f t="shared" ref="G17" si="14">D17*F17</f>
        <v>0</v>
      </c>
      <c r="H17" s="109"/>
      <c r="I17" s="1289"/>
      <c r="J17" s="214" t="s">
        <v>609</v>
      </c>
      <c r="K17" s="316">
        <v>3.1</v>
      </c>
      <c r="L17" s="316">
        <v>1</v>
      </c>
      <c r="M17" s="316">
        <v>168.4</v>
      </c>
      <c r="N17" s="98">
        <f t="shared" ref="N17:N19" si="15">K17*L17*M17</f>
        <v>522.04000000000008</v>
      </c>
      <c r="O17" s="122"/>
      <c r="P17" s="613" t="s">
        <v>268</v>
      </c>
      <c r="Q17" s="614">
        <v>1</v>
      </c>
      <c r="R17" s="628" t="s">
        <v>65</v>
      </c>
      <c r="S17" s="614">
        <v>30000</v>
      </c>
      <c r="T17" s="614">
        <v>7</v>
      </c>
      <c r="U17" s="625">
        <v>250</v>
      </c>
      <c r="V17" s="749">
        <f t="shared" si="9"/>
        <v>171.42857142857142</v>
      </c>
      <c r="X17" s="293"/>
      <c r="Y17" s="247" t="s">
        <v>248</v>
      </c>
      <c r="Z17" s="248">
        <v>500</v>
      </c>
      <c r="AA17" s="248">
        <v>1000</v>
      </c>
      <c r="AB17" s="286">
        <f t="shared" si="10"/>
        <v>500</v>
      </c>
      <c r="AC17" s="249">
        <v>1</v>
      </c>
      <c r="AD17" s="369">
        <f t="shared" si="11"/>
        <v>500</v>
      </c>
      <c r="AE17" s="250">
        <v>2240</v>
      </c>
      <c r="AF17" s="250">
        <v>500</v>
      </c>
      <c r="AG17" s="288">
        <f t="shared" si="12"/>
        <v>4.4800000000000004</v>
      </c>
      <c r="AH17" s="292">
        <f t="shared" si="13"/>
        <v>2240</v>
      </c>
    </row>
    <row r="18" spans="2:34" ht="15" customHeight="1" thickBot="1" x14ac:dyDescent="0.2">
      <c r="B18" s="1289"/>
      <c r="C18" s="214"/>
      <c r="D18" s="214"/>
      <c r="E18" s="373"/>
      <c r="F18" s="214"/>
      <c r="G18" s="98">
        <f>D18*F18</f>
        <v>0</v>
      </c>
      <c r="H18" s="109"/>
      <c r="I18" s="1289"/>
      <c r="J18" s="214" t="s">
        <v>263</v>
      </c>
      <c r="K18" s="316">
        <v>2.5</v>
      </c>
      <c r="L18" s="316">
        <v>0.5</v>
      </c>
      <c r="M18" s="316">
        <v>168.4</v>
      </c>
      <c r="N18" s="98">
        <f t="shared" si="15"/>
        <v>210.5</v>
      </c>
      <c r="O18" s="122"/>
      <c r="P18" s="613" t="s">
        <v>266</v>
      </c>
      <c r="Q18" s="614">
        <v>2</v>
      </c>
      <c r="R18" s="628" t="s">
        <v>192</v>
      </c>
      <c r="S18" s="614">
        <v>3000</v>
      </c>
      <c r="T18" s="614">
        <v>3</v>
      </c>
      <c r="U18" s="625">
        <v>250</v>
      </c>
      <c r="V18" s="749">
        <f t="shared" si="9"/>
        <v>80</v>
      </c>
      <c r="X18" s="294"/>
      <c r="Y18" s="247" t="s">
        <v>249</v>
      </c>
      <c r="Z18" s="248">
        <v>500</v>
      </c>
      <c r="AA18" s="248">
        <v>4000</v>
      </c>
      <c r="AB18" s="286">
        <f t="shared" si="10"/>
        <v>125</v>
      </c>
      <c r="AC18" s="249">
        <v>1</v>
      </c>
      <c r="AD18" s="369">
        <f t="shared" si="11"/>
        <v>125</v>
      </c>
      <c r="AE18" s="250">
        <v>3460</v>
      </c>
      <c r="AF18" s="250">
        <v>250</v>
      </c>
      <c r="AG18" s="288">
        <f t="shared" si="12"/>
        <v>13.84</v>
      </c>
      <c r="AH18" s="292">
        <f t="shared" si="13"/>
        <v>1730</v>
      </c>
    </row>
    <row r="19" spans="2:34" ht="15" customHeight="1" thickBot="1" x14ac:dyDescent="0.2">
      <c r="B19" s="1289"/>
      <c r="C19" s="214"/>
      <c r="D19" s="214"/>
      <c r="E19" s="214"/>
      <c r="F19" s="214"/>
      <c r="G19" s="98">
        <f t="shared" ref="G19" si="16">D19*F19</f>
        <v>0</v>
      </c>
      <c r="H19" s="109"/>
      <c r="I19" s="1289"/>
      <c r="J19" s="214" t="s">
        <v>610</v>
      </c>
      <c r="K19" s="316">
        <v>4.2</v>
      </c>
      <c r="L19" s="316">
        <v>1</v>
      </c>
      <c r="M19" s="316">
        <v>168.4</v>
      </c>
      <c r="N19" s="98">
        <f t="shared" si="15"/>
        <v>707.28000000000009</v>
      </c>
      <c r="O19" s="122"/>
      <c r="P19" s="613" t="s">
        <v>267</v>
      </c>
      <c r="Q19" s="614">
        <v>2</v>
      </c>
      <c r="R19" s="751" t="s">
        <v>65</v>
      </c>
      <c r="S19" s="614">
        <v>2000</v>
      </c>
      <c r="T19" s="614">
        <v>3</v>
      </c>
      <c r="U19" s="625">
        <v>250</v>
      </c>
      <c r="V19" s="749">
        <f t="shared" si="9"/>
        <v>53.333333333333329</v>
      </c>
      <c r="X19" s="293"/>
      <c r="Y19" s="287" t="s">
        <v>252</v>
      </c>
      <c r="Z19" s="249">
        <v>500</v>
      </c>
      <c r="AA19" s="249">
        <v>2000</v>
      </c>
      <c r="AB19" s="286">
        <f t="shared" si="10"/>
        <v>250</v>
      </c>
      <c r="AC19" s="249">
        <v>1</v>
      </c>
      <c r="AD19" s="369">
        <f t="shared" si="11"/>
        <v>250</v>
      </c>
      <c r="AE19" s="250">
        <v>2470</v>
      </c>
      <c r="AF19" s="250">
        <v>500</v>
      </c>
      <c r="AG19" s="288">
        <f t="shared" si="12"/>
        <v>4.9400000000000004</v>
      </c>
      <c r="AH19" s="292">
        <f t="shared" si="13"/>
        <v>1235</v>
      </c>
    </row>
    <row r="20" spans="2:34" ht="15" customHeight="1" thickBot="1" x14ac:dyDescent="0.2">
      <c r="B20" s="1290"/>
      <c r="C20" s="101" t="s">
        <v>95</v>
      </c>
      <c r="D20" s="102"/>
      <c r="E20" s="102"/>
      <c r="F20" s="102"/>
      <c r="G20" s="103">
        <f>SUM(G17:G19)</f>
        <v>0</v>
      </c>
      <c r="H20" s="109"/>
      <c r="I20" s="1290"/>
      <c r="J20" s="167" t="s">
        <v>611</v>
      </c>
      <c r="K20" s="114">
        <f>SUM(K16:K19)</f>
        <v>10.8</v>
      </c>
      <c r="L20" s="115">
        <f>SUM(L16:L19)</f>
        <v>3</v>
      </c>
      <c r="M20" s="116"/>
      <c r="N20" s="112">
        <f>SUM(N16:N19)</f>
        <v>1524.0200000000002</v>
      </c>
      <c r="O20" s="122"/>
      <c r="P20" s="613" t="s">
        <v>269</v>
      </c>
      <c r="Q20" s="614">
        <v>2</v>
      </c>
      <c r="R20" s="628" t="s">
        <v>192</v>
      </c>
      <c r="S20" s="614">
        <v>1000</v>
      </c>
      <c r="T20" s="614">
        <v>3</v>
      </c>
      <c r="U20" s="625">
        <v>250</v>
      </c>
      <c r="V20" s="749">
        <f t="shared" si="9"/>
        <v>26.666666666666664</v>
      </c>
      <c r="X20" s="293" t="s">
        <v>256</v>
      </c>
      <c r="Y20" s="287" t="s">
        <v>612</v>
      </c>
      <c r="Z20" s="249">
        <v>500</v>
      </c>
      <c r="AA20" s="249">
        <v>150</v>
      </c>
      <c r="AB20" s="286">
        <f t="shared" si="10"/>
        <v>3333.3333333333335</v>
      </c>
      <c r="AC20" s="249">
        <v>1</v>
      </c>
      <c r="AD20" s="369">
        <f t="shared" si="11"/>
        <v>3333.3333333333335</v>
      </c>
      <c r="AE20" s="250">
        <v>8210</v>
      </c>
      <c r="AF20" s="250">
        <v>20000</v>
      </c>
      <c r="AG20" s="288">
        <f t="shared" si="12"/>
        <v>0.42</v>
      </c>
      <c r="AH20" s="292">
        <f t="shared" si="13"/>
        <v>1400</v>
      </c>
    </row>
    <row r="21" spans="2:34" ht="15" customHeight="1" thickTop="1" thickBot="1" x14ac:dyDescent="0.2">
      <c r="B21" s="1292" t="s">
        <v>106</v>
      </c>
      <c r="C21" s="214"/>
      <c r="D21" s="214"/>
      <c r="E21" s="373"/>
      <c r="F21" s="214"/>
      <c r="G21" s="98">
        <f>D21*F21</f>
        <v>0</v>
      </c>
      <c r="H21" s="109"/>
      <c r="I21" s="1292" t="s">
        <v>114</v>
      </c>
      <c r="J21" s="214"/>
      <c r="K21" s="316"/>
      <c r="L21" s="316"/>
      <c r="M21" s="316"/>
      <c r="N21" s="98">
        <f>K21*L21*M21</f>
        <v>0</v>
      </c>
      <c r="O21" s="122"/>
      <c r="P21" s="613" t="s">
        <v>287</v>
      </c>
      <c r="Q21" s="614">
        <v>2</v>
      </c>
      <c r="R21" s="751" t="s">
        <v>192</v>
      </c>
      <c r="S21" s="614">
        <v>1250</v>
      </c>
      <c r="T21" s="614">
        <v>10</v>
      </c>
      <c r="U21" s="625">
        <v>250</v>
      </c>
      <c r="V21" s="749">
        <f t="shared" si="9"/>
        <v>10</v>
      </c>
      <c r="X21" s="293"/>
      <c r="Y21" s="287" t="s">
        <v>251</v>
      </c>
      <c r="Z21" s="249">
        <v>500</v>
      </c>
      <c r="AA21" s="249">
        <v>1000</v>
      </c>
      <c r="AB21" s="286">
        <f t="shared" si="10"/>
        <v>500</v>
      </c>
      <c r="AC21" s="249">
        <v>1</v>
      </c>
      <c r="AD21" s="369">
        <f t="shared" si="11"/>
        <v>500</v>
      </c>
      <c r="AE21" s="250">
        <v>2130</v>
      </c>
      <c r="AF21" s="250">
        <v>500</v>
      </c>
      <c r="AG21" s="288">
        <f t="shared" si="12"/>
        <v>4.26</v>
      </c>
      <c r="AH21" s="292">
        <f t="shared" si="13"/>
        <v>2130</v>
      </c>
    </row>
    <row r="22" spans="2:34" ht="15" customHeight="1" thickBot="1" x14ac:dyDescent="0.2">
      <c r="B22" s="1289"/>
      <c r="C22" s="214"/>
      <c r="D22" s="214"/>
      <c r="E22" s="373"/>
      <c r="F22" s="214"/>
      <c r="G22" s="98">
        <f>D22*F22</f>
        <v>0</v>
      </c>
      <c r="H22" s="109"/>
      <c r="I22" s="1289"/>
      <c r="J22" s="214"/>
      <c r="K22" s="316"/>
      <c r="L22" s="316"/>
      <c r="M22" s="316"/>
      <c r="N22" s="98">
        <f t="shared" ref="N22" si="17">K22*L22*M22</f>
        <v>0</v>
      </c>
      <c r="O22" s="122"/>
      <c r="P22" s="613" t="s">
        <v>288</v>
      </c>
      <c r="Q22" s="614">
        <v>4</v>
      </c>
      <c r="R22" s="751" t="s">
        <v>96</v>
      </c>
      <c r="S22" s="614">
        <v>7200</v>
      </c>
      <c r="T22" s="614">
        <v>10</v>
      </c>
      <c r="U22" s="625">
        <v>250</v>
      </c>
      <c r="V22" s="749">
        <f t="shared" si="9"/>
        <v>115.2</v>
      </c>
      <c r="X22" s="293"/>
      <c r="Y22" s="287" t="s">
        <v>252</v>
      </c>
      <c r="Z22" s="249">
        <v>500</v>
      </c>
      <c r="AA22" s="249">
        <v>1500</v>
      </c>
      <c r="AB22" s="286">
        <f t="shared" si="10"/>
        <v>333.33333333333331</v>
      </c>
      <c r="AC22" s="249">
        <v>1</v>
      </c>
      <c r="AD22" s="369">
        <f t="shared" si="11"/>
        <v>333.33333333333331</v>
      </c>
      <c r="AE22" s="250">
        <v>2470</v>
      </c>
      <c r="AF22" s="250">
        <v>500</v>
      </c>
      <c r="AG22" s="288">
        <f t="shared" si="12"/>
        <v>4.9400000000000004</v>
      </c>
      <c r="AH22" s="292">
        <f t="shared" si="13"/>
        <v>1646.6666666666667</v>
      </c>
    </row>
    <row r="23" spans="2:34" ht="15" customHeight="1" thickBot="1" x14ac:dyDescent="0.2">
      <c r="B23" s="1289"/>
      <c r="C23" s="214"/>
      <c r="D23" s="214"/>
      <c r="E23" s="373"/>
      <c r="F23" s="214"/>
      <c r="G23" s="98">
        <f>D23*F23</f>
        <v>0</v>
      </c>
      <c r="H23" s="109"/>
      <c r="I23" s="1290"/>
      <c r="J23" s="167" t="s">
        <v>613</v>
      </c>
      <c r="K23" s="114">
        <f>SUM(K21:K22)</f>
        <v>0</v>
      </c>
      <c r="L23" s="115">
        <f>SUM(L21:L22)</f>
        <v>0</v>
      </c>
      <c r="M23" s="116"/>
      <c r="N23" s="112">
        <f>SUM(N21:N22)</f>
        <v>0</v>
      </c>
      <c r="O23" s="122"/>
      <c r="P23" s="613" t="s">
        <v>289</v>
      </c>
      <c r="Q23" s="614">
        <v>2</v>
      </c>
      <c r="R23" s="751" t="s">
        <v>96</v>
      </c>
      <c r="S23" s="614">
        <v>10000</v>
      </c>
      <c r="T23" s="614">
        <v>10</v>
      </c>
      <c r="U23" s="625">
        <v>250</v>
      </c>
      <c r="V23" s="749">
        <f t="shared" si="9"/>
        <v>80</v>
      </c>
      <c r="X23" s="293"/>
      <c r="Y23" s="287" t="s">
        <v>614</v>
      </c>
      <c r="Z23" s="249">
        <v>500</v>
      </c>
      <c r="AA23" s="249">
        <v>3000</v>
      </c>
      <c r="AB23" s="286">
        <f t="shared" si="10"/>
        <v>166.66666666666666</v>
      </c>
      <c r="AC23" s="249">
        <v>1</v>
      </c>
      <c r="AD23" s="369">
        <f t="shared" si="11"/>
        <v>166.66666666666666</v>
      </c>
      <c r="AE23" s="250">
        <v>4900</v>
      </c>
      <c r="AF23" s="250">
        <v>250</v>
      </c>
      <c r="AG23" s="288">
        <f t="shared" si="12"/>
        <v>19.600000000000001</v>
      </c>
      <c r="AH23" s="292">
        <f t="shared" si="13"/>
        <v>3266.6666666666665</v>
      </c>
    </row>
    <row r="24" spans="2:34" ht="15" customHeight="1" thickTop="1" thickBot="1" x14ac:dyDescent="0.2">
      <c r="B24" s="1293"/>
      <c r="C24" s="104" t="s">
        <v>98</v>
      </c>
      <c r="D24" s="105"/>
      <c r="E24" s="105"/>
      <c r="F24" s="111"/>
      <c r="G24" s="106">
        <f>SUM(G21:G23)</f>
        <v>0</v>
      </c>
      <c r="I24" s="1292" t="s">
        <v>196</v>
      </c>
      <c r="J24" s="214"/>
      <c r="K24" s="316"/>
      <c r="L24" s="316"/>
      <c r="M24" s="316"/>
      <c r="N24" s="98">
        <f>K24*L24*M24</f>
        <v>0</v>
      </c>
      <c r="O24" s="122"/>
      <c r="P24" s="613" t="s">
        <v>290</v>
      </c>
      <c r="Q24" s="614">
        <v>1</v>
      </c>
      <c r="R24" s="751" t="s">
        <v>192</v>
      </c>
      <c r="S24" s="614">
        <v>2500</v>
      </c>
      <c r="T24" s="614">
        <v>10</v>
      </c>
      <c r="U24" s="625">
        <v>250</v>
      </c>
      <c r="V24" s="749">
        <f t="shared" si="9"/>
        <v>10</v>
      </c>
      <c r="X24" s="293"/>
      <c r="Y24" s="287" t="s">
        <v>615</v>
      </c>
      <c r="Z24" s="249">
        <v>500</v>
      </c>
      <c r="AA24" s="249">
        <v>3000</v>
      </c>
      <c r="AB24" s="286">
        <f t="shared" si="10"/>
        <v>166.66666666666666</v>
      </c>
      <c r="AC24" s="249">
        <v>1</v>
      </c>
      <c r="AD24" s="369">
        <f t="shared" si="11"/>
        <v>166.66666666666666</v>
      </c>
      <c r="AE24" s="250">
        <v>4270</v>
      </c>
      <c r="AF24" s="250">
        <v>500</v>
      </c>
      <c r="AG24" s="288">
        <f t="shared" si="12"/>
        <v>8.5399999999999991</v>
      </c>
      <c r="AH24" s="292">
        <f t="shared" si="13"/>
        <v>1423.333333333333</v>
      </c>
    </row>
    <row r="25" spans="2:34" ht="15" customHeight="1" x14ac:dyDescent="0.15">
      <c r="H25" s="110"/>
      <c r="I25" s="1289"/>
      <c r="J25" s="214"/>
      <c r="K25" s="316"/>
      <c r="L25" s="316"/>
      <c r="M25" s="316"/>
      <c r="N25" s="98">
        <f t="shared" ref="N25:N26" si="18">K25*L25*M25</f>
        <v>0</v>
      </c>
      <c r="O25" s="122"/>
      <c r="P25" s="613" t="s">
        <v>291</v>
      </c>
      <c r="Q25" s="614">
        <v>1</v>
      </c>
      <c r="R25" s="751" t="s">
        <v>192</v>
      </c>
      <c r="S25" s="614">
        <v>3000</v>
      </c>
      <c r="T25" s="614">
        <v>10</v>
      </c>
      <c r="U25" s="625">
        <v>250</v>
      </c>
      <c r="V25" s="749">
        <f t="shared" si="9"/>
        <v>12</v>
      </c>
      <c r="X25" s="293"/>
      <c r="Y25" s="287"/>
      <c r="Z25" s="249"/>
      <c r="AA25" s="249"/>
      <c r="AB25" s="286"/>
      <c r="AC25" s="249"/>
      <c r="AD25" s="291"/>
      <c r="AE25" s="250"/>
      <c r="AF25" s="250"/>
      <c r="AG25" s="288"/>
      <c r="AH25" s="292"/>
    </row>
    <row r="26" spans="2:34" ht="15" customHeight="1" thickBot="1" x14ac:dyDescent="0.2">
      <c r="B26" s="5" t="s">
        <v>616</v>
      </c>
      <c r="C26" s="5"/>
      <c r="D26" s="28"/>
      <c r="E26" s="5"/>
      <c r="F26" s="28"/>
      <c r="G26" s="29"/>
      <c r="H26" s="108"/>
      <c r="I26" s="1289"/>
      <c r="J26" s="214"/>
      <c r="K26" s="316"/>
      <c r="L26" s="316"/>
      <c r="M26" s="316"/>
      <c r="N26" s="98">
        <f t="shared" si="18"/>
        <v>0</v>
      </c>
      <c r="O26" s="122"/>
      <c r="P26" s="613" t="s">
        <v>292</v>
      </c>
      <c r="Q26" s="614">
        <v>1</v>
      </c>
      <c r="R26" s="751" t="s">
        <v>192</v>
      </c>
      <c r="S26" s="614">
        <v>15000</v>
      </c>
      <c r="T26" s="614">
        <v>10</v>
      </c>
      <c r="U26" s="625">
        <v>250</v>
      </c>
      <c r="V26" s="749">
        <f t="shared" si="9"/>
        <v>60</v>
      </c>
      <c r="X26" s="293"/>
      <c r="Y26" s="290"/>
      <c r="Z26" s="248"/>
      <c r="AA26" s="248"/>
      <c r="AB26" s="289"/>
      <c r="AC26" s="249"/>
      <c r="AD26" s="249"/>
      <c r="AE26" s="250"/>
      <c r="AF26" s="250"/>
      <c r="AG26" s="288"/>
      <c r="AH26" s="292">
        <f t="shared" si="13"/>
        <v>0</v>
      </c>
    </row>
    <row r="27" spans="2:34" ht="15" customHeight="1" thickBot="1" x14ac:dyDescent="0.2">
      <c r="B27" s="499" t="s">
        <v>57</v>
      </c>
      <c r="C27" s="500" t="s">
        <v>87</v>
      </c>
      <c r="D27" s="500" t="s">
        <v>88</v>
      </c>
      <c r="E27" s="500" t="s">
        <v>89</v>
      </c>
      <c r="F27" s="500" t="s">
        <v>21</v>
      </c>
      <c r="G27" s="501" t="s">
        <v>90</v>
      </c>
      <c r="H27" s="109"/>
      <c r="I27" s="1290"/>
      <c r="J27" s="167" t="s">
        <v>617</v>
      </c>
      <c r="K27" s="114">
        <f>SUM(K24:K26)</f>
        <v>0</v>
      </c>
      <c r="L27" s="115">
        <f>SUM(L24:L26)</f>
        <v>0</v>
      </c>
      <c r="M27" s="116"/>
      <c r="N27" s="112">
        <f>SUM(N24:N26)</f>
        <v>0</v>
      </c>
      <c r="O27" s="122"/>
      <c r="P27" s="613" t="s">
        <v>618</v>
      </c>
      <c r="Q27" s="614">
        <v>1</v>
      </c>
      <c r="R27" s="751" t="s">
        <v>192</v>
      </c>
      <c r="S27" s="614">
        <v>90000</v>
      </c>
      <c r="T27" s="614">
        <v>10</v>
      </c>
      <c r="U27" s="625">
        <v>250</v>
      </c>
      <c r="V27" s="749">
        <f t="shared" si="9"/>
        <v>360</v>
      </c>
      <c r="X27" s="295"/>
      <c r="Y27" s="296" t="s">
        <v>95</v>
      </c>
      <c r="Z27" s="297"/>
      <c r="AA27" s="297"/>
      <c r="AB27" s="298"/>
      <c r="AC27" s="297"/>
      <c r="AD27" s="297"/>
      <c r="AE27" s="297"/>
      <c r="AF27" s="297"/>
      <c r="AG27" s="301"/>
      <c r="AH27" s="299">
        <f>SUM(AH16:AH26)</f>
        <v>17696.666666666664</v>
      </c>
    </row>
    <row r="28" spans="2:34" ht="15" customHeight="1" thickTop="1" thickBot="1" x14ac:dyDescent="0.2">
      <c r="B28" s="1288" t="s">
        <v>27</v>
      </c>
      <c r="C28" s="214" t="str">
        <f>Y4</f>
        <v>ICボルドー66Ｄ</v>
      </c>
      <c r="D28" s="214">
        <f>AD4</f>
        <v>12500</v>
      </c>
      <c r="E28" s="373" t="s">
        <v>619</v>
      </c>
      <c r="F28" s="378">
        <f>AG4</f>
        <v>0.28000000000000003</v>
      </c>
      <c r="G28" s="97">
        <f t="shared" ref="G28:G37" si="19">D28*F28</f>
        <v>3500.0000000000005</v>
      </c>
      <c r="H28" s="109"/>
      <c r="I28" s="1292" t="s">
        <v>110</v>
      </c>
      <c r="J28" s="214"/>
      <c r="K28" s="316"/>
      <c r="L28" s="316"/>
      <c r="M28" s="316"/>
      <c r="N28" s="98">
        <f>K28*L28*M28</f>
        <v>0</v>
      </c>
      <c r="O28" s="122"/>
      <c r="P28" s="166"/>
      <c r="Q28" s="95"/>
      <c r="R28" s="446"/>
      <c r="S28" s="95"/>
      <c r="T28" s="95"/>
      <c r="U28" s="213"/>
      <c r="V28" s="120"/>
      <c r="X28" s="294"/>
      <c r="Y28" s="287" t="s">
        <v>620</v>
      </c>
      <c r="Z28" s="249">
        <v>100</v>
      </c>
      <c r="AA28" s="249">
        <v>100</v>
      </c>
      <c r="AB28" s="286">
        <f t="shared" ref="AB28" si="20">Z28/AA28*1000</f>
        <v>1000</v>
      </c>
      <c r="AC28" s="249">
        <v>3</v>
      </c>
      <c r="AD28" s="369">
        <f t="shared" ref="AD28" si="21">AB28*AC28</f>
        <v>3000</v>
      </c>
      <c r="AE28" s="250">
        <v>45750</v>
      </c>
      <c r="AF28" s="250">
        <v>22000</v>
      </c>
      <c r="AG28" s="288">
        <f t="shared" ref="AG28" si="22">ROUNDUP((AE28/AF28),2)</f>
        <v>2.0799999999999996</v>
      </c>
      <c r="AH28" s="292">
        <f>AB28*AC28*AG28</f>
        <v>6239.9999999999991</v>
      </c>
    </row>
    <row r="29" spans="2:34" ht="15" customHeight="1" x14ac:dyDescent="0.15">
      <c r="B29" s="1289"/>
      <c r="C29" s="214" t="str">
        <f t="shared" ref="C29:C36" si="23">Y5</f>
        <v>ストロビードライフロアブル</v>
      </c>
      <c r="D29" s="214">
        <f t="shared" ref="D29:D36" si="24">AD5</f>
        <v>166.66666666666666</v>
      </c>
      <c r="E29" s="373" t="s">
        <v>619</v>
      </c>
      <c r="F29" s="378">
        <f t="shared" ref="F29:F36" si="25">AG5</f>
        <v>11.56</v>
      </c>
      <c r="G29" s="98">
        <f t="shared" si="19"/>
        <v>1926.6666666666667</v>
      </c>
      <c r="H29" s="109"/>
      <c r="I29" s="1289"/>
      <c r="J29" s="214"/>
      <c r="K29" s="316"/>
      <c r="L29" s="316"/>
      <c r="M29" s="316"/>
      <c r="N29" s="98">
        <f t="shared" ref="N29:N30" si="26">K29*L29*M29</f>
        <v>0</v>
      </c>
      <c r="O29" s="27"/>
      <c r="P29" s="166"/>
      <c r="Q29" s="95"/>
      <c r="R29" s="446"/>
      <c r="S29" s="95"/>
      <c r="T29" s="95"/>
      <c r="U29" s="213"/>
      <c r="V29" s="120"/>
      <c r="X29" s="293" t="s">
        <v>257</v>
      </c>
      <c r="Y29" s="287"/>
      <c r="Z29" s="249"/>
      <c r="AA29" s="249"/>
      <c r="AB29" s="286"/>
      <c r="AC29" s="249"/>
      <c r="AD29" s="369"/>
      <c r="AE29" s="250"/>
      <c r="AF29" s="250"/>
      <c r="AG29" s="288"/>
      <c r="AH29" s="292"/>
    </row>
    <row r="30" spans="2:34" ht="15" customHeight="1" x14ac:dyDescent="0.15">
      <c r="B30" s="1289"/>
      <c r="C30" s="214" t="str">
        <f t="shared" si="23"/>
        <v>エムダイファー</v>
      </c>
      <c r="D30" s="214">
        <f t="shared" si="24"/>
        <v>833.33333333333337</v>
      </c>
      <c r="E30" s="373" t="s">
        <v>619</v>
      </c>
      <c r="F30" s="378">
        <f t="shared" si="25"/>
        <v>1.43</v>
      </c>
      <c r="G30" s="98">
        <f t="shared" si="19"/>
        <v>1191.6666666666667</v>
      </c>
      <c r="H30" s="109"/>
      <c r="I30" s="1289"/>
      <c r="J30" s="214"/>
      <c r="K30" s="316"/>
      <c r="L30" s="316"/>
      <c r="M30" s="316"/>
      <c r="N30" s="98">
        <f t="shared" si="26"/>
        <v>0</v>
      </c>
      <c r="P30" s="166"/>
      <c r="Q30" s="95"/>
      <c r="R30" s="446"/>
      <c r="S30" s="95"/>
      <c r="T30" s="95"/>
      <c r="U30" s="213"/>
      <c r="V30" s="120"/>
      <c r="X30" s="293"/>
      <c r="Y30" s="304"/>
      <c r="Z30" s="305"/>
      <c r="AA30" s="305"/>
      <c r="AB30" s="306"/>
      <c r="AC30" s="305"/>
      <c r="AD30" s="307"/>
      <c r="AE30" s="308"/>
      <c r="AF30" s="308"/>
      <c r="AG30" s="309"/>
      <c r="AH30" s="310"/>
    </row>
    <row r="31" spans="2:34" ht="15" customHeight="1" thickBot="1" x14ac:dyDescent="0.2">
      <c r="B31" s="1289"/>
      <c r="C31" s="214" t="str">
        <f t="shared" si="23"/>
        <v>コサイド3000</v>
      </c>
      <c r="D31" s="214">
        <f t="shared" si="24"/>
        <v>500</v>
      </c>
      <c r="E31" s="373" t="s">
        <v>619</v>
      </c>
      <c r="F31" s="378">
        <f t="shared" si="25"/>
        <v>4.0599999999999996</v>
      </c>
      <c r="G31" s="98">
        <f t="shared" si="19"/>
        <v>2029.9999999999998</v>
      </c>
      <c r="H31" s="109"/>
      <c r="I31" s="1293"/>
      <c r="J31" s="168" t="s">
        <v>621</v>
      </c>
      <c r="K31" s="117">
        <f>SUM(K28:K30)</f>
        <v>0</v>
      </c>
      <c r="L31" s="379">
        <f>SUM(L28:L30)</f>
        <v>0</v>
      </c>
      <c r="M31" s="119"/>
      <c r="N31" s="380">
        <f>SUM(N28:N30)</f>
        <v>0</v>
      </c>
      <c r="P31" s="166"/>
      <c r="Q31" s="95"/>
      <c r="R31" s="446"/>
      <c r="S31" s="95"/>
      <c r="T31" s="95"/>
      <c r="U31" s="213"/>
      <c r="V31" s="120"/>
      <c r="X31" s="295"/>
      <c r="Y31" s="296" t="s">
        <v>95</v>
      </c>
      <c r="Z31" s="297"/>
      <c r="AA31" s="297"/>
      <c r="AB31" s="298"/>
      <c r="AC31" s="297"/>
      <c r="AD31" s="297"/>
      <c r="AE31" s="297"/>
      <c r="AF31" s="297"/>
      <c r="AG31" s="301"/>
      <c r="AH31" s="299">
        <f>SUM(AH28:AH29)</f>
        <v>6239.9999999999991</v>
      </c>
    </row>
    <row r="32" spans="2:34" ht="15" customHeight="1" thickBot="1" x14ac:dyDescent="0.2">
      <c r="B32" s="1289"/>
      <c r="C32" s="214" t="str">
        <f t="shared" si="23"/>
        <v>クレフノン</v>
      </c>
      <c r="D32" s="214">
        <f t="shared" si="24"/>
        <v>5000</v>
      </c>
      <c r="E32" s="373" t="s">
        <v>619</v>
      </c>
      <c r="F32" s="378">
        <f t="shared" si="25"/>
        <v>0.21000000000000002</v>
      </c>
      <c r="G32" s="98">
        <f t="shared" si="19"/>
        <v>1050</v>
      </c>
      <c r="H32" s="109"/>
      <c r="I32" s="93"/>
      <c r="J32" s="93"/>
      <c r="K32" s="93"/>
      <c r="L32" s="93"/>
      <c r="M32" s="93"/>
      <c r="N32" s="93"/>
      <c r="P32" s="166"/>
      <c r="Q32" s="95"/>
      <c r="R32" s="446"/>
      <c r="S32" s="95"/>
      <c r="T32" s="95"/>
      <c r="U32" s="213"/>
      <c r="V32" s="120"/>
      <c r="X32" s="504"/>
      <c r="Y32" s="381" t="s">
        <v>622</v>
      </c>
      <c r="Z32" s="369">
        <v>500</v>
      </c>
      <c r="AA32" s="369">
        <v>1000</v>
      </c>
      <c r="AB32" s="368">
        <f t="shared" ref="AB32:AB33" si="27">Z32/AA32*1000</f>
        <v>500</v>
      </c>
      <c r="AC32" s="369">
        <v>1</v>
      </c>
      <c r="AD32" s="369">
        <f t="shared" ref="AD32:AD33" si="28">AB32*AC32</f>
        <v>500</v>
      </c>
      <c r="AE32" s="370">
        <v>6520</v>
      </c>
      <c r="AF32" s="370">
        <v>5000</v>
      </c>
      <c r="AG32" s="371">
        <f t="shared" ref="AG32:AG33" si="29">ROUNDUP((AE32/AF32),2)</f>
        <v>1.31</v>
      </c>
      <c r="AH32" s="372">
        <f t="shared" ref="AH32:AH33" si="30">AB32*AC32*AG32</f>
        <v>655</v>
      </c>
    </row>
    <row r="33" spans="2:34" ht="15" customHeight="1" thickBot="1" x14ac:dyDescent="0.2">
      <c r="B33" s="1289"/>
      <c r="C33" s="214" t="str">
        <f t="shared" si="23"/>
        <v>ﾍﾟﾝｺｾﾞﾌﾞ水和剤</v>
      </c>
      <c r="D33" s="214">
        <f t="shared" si="24"/>
        <v>2500</v>
      </c>
      <c r="E33" s="373" t="s">
        <v>619</v>
      </c>
      <c r="F33" s="378">
        <f t="shared" si="25"/>
        <v>1.51</v>
      </c>
      <c r="G33" s="98">
        <f t="shared" si="19"/>
        <v>3775</v>
      </c>
      <c r="H33" s="109"/>
      <c r="I33" s="318" t="s">
        <v>154</v>
      </c>
      <c r="J33" s="318"/>
      <c r="K33" s="81"/>
      <c r="L33" s="81"/>
      <c r="M33" s="81"/>
      <c r="P33" s="166"/>
      <c r="Q33" s="95"/>
      <c r="R33" s="446"/>
      <c r="S33" s="95"/>
      <c r="T33" s="95"/>
      <c r="U33" s="213"/>
      <c r="V33" s="120"/>
      <c r="X33" s="293" t="s">
        <v>258</v>
      </c>
      <c r="Y33" s="287" t="s">
        <v>623</v>
      </c>
      <c r="Z33" s="249">
        <v>400</v>
      </c>
      <c r="AA33" s="249">
        <v>3000</v>
      </c>
      <c r="AB33" s="286">
        <f t="shared" si="27"/>
        <v>133.33333333333334</v>
      </c>
      <c r="AC33" s="249">
        <v>1</v>
      </c>
      <c r="AD33" s="369">
        <f t="shared" si="28"/>
        <v>133.33333333333334</v>
      </c>
      <c r="AE33" s="250">
        <v>7990</v>
      </c>
      <c r="AF33" s="250">
        <v>500</v>
      </c>
      <c r="AG33" s="288">
        <f t="shared" si="29"/>
        <v>15.98</v>
      </c>
      <c r="AH33" s="292">
        <f t="shared" si="30"/>
        <v>2130.666666666667</v>
      </c>
    </row>
    <row r="34" spans="2:34" ht="15" customHeight="1" thickBot="1" x14ac:dyDescent="0.2">
      <c r="B34" s="1289"/>
      <c r="C34" s="214" t="str">
        <f t="shared" si="23"/>
        <v>ｶﾈﾏｲﾄﾌﾛｱﾌﾞﾙ</v>
      </c>
      <c r="D34" s="214">
        <f t="shared" si="24"/>
        <v>333.33333333333331</v>
      </c>
      <c r="E34" s="373" t="s">
        <v>624</v>
      </c>
      <c r="F34" s="378">
        <f t="shared" si="25"/>
        <v>9.26</v>
      </c>
      <c r="G34" s="98">
        <f t="shared" si="19"/>
        <v>3086.6666666666665</v>
      </c>
      <c r="H34" s="109"/>
      <c r="I34" s="343" t="s">
        <v>142</v>
      </c>
      <c r="J34" s="505" t="s">
        <v>3</v>
      </c>
      <c r="K34" s="1181" t="s">
        <v>143</v>
      </c>
      <c r="L34" s="1182"/>
      <c r="M34" s="506" t="s">
        <v>191</v>
      </c>
      <c r="N34" s="507" t="s">
        <v>625</v>
      </c>
      <c r="P34" s="458" t="s">
        <v>147</v>
      </c>
      <c r="Q34" s="174"/>
      <c r="R34" s="174"/>
      <c r="S34" s="174"/>
      <c r="T34" s="174"/>
      <c r="U34" s="121"/>
      <c r="V34" s="375">
        <f>SUM(V15:V33)</f>
        <v>1306.6285714285714</v>
      </c>
      <c r="X34" s="293"/>
      <c r="Y34" s="287"/>
      <c r="Z34" s="249"/>
      <c r="AA34" s="249"/>
      <c r="AB34" s="286"/>
      <c r="AC34" s="249"/>
      <c r="AD34" s="291"/>
      <c r="AE34" s="250"/>
      <c r="AF34" s="250"/>
      <c r="AG34" s="288"/>
      <c r="AH34" s="292"/>
    </row>
    <row r="35" spans="2:34" ht="15" customHeight="1" x14ac:dyDescent="0.15">
      <c r="B35" s="1289"/>
      <c r="C35" s="214" t="str">
        <f t="shared" si="23"/>
        <v>ｻﾙﾌｧｰｿﾞﾙ</v>
      </c>
      <c r="D35" s="214">
        <f t="shared" si="24"/>
        <v>1250</v>
      </c>
      <c r="E35" s="373" t="s">
        <v>624</v>
      </c>
      <c r="F35" s="378">
        <f t="shared" si="25"/>
        <v>0.88</v>
      </c>
      <c r="G35" s="98">
        <f t="shared" si="19"/>
        <v>1100</v>
      </c>
      <c r="H35" s="109"/>
      <c r="I35" s="1196" t="s">
        <v>0</v>
      </c>
      <c r="J35" s="107" t="s">
        <v>140</v>
      </c>
      <c r="K35" s="1199">
        <v>2160000</v>
      </c>
      <c r="L35" s="1200"/>
      <c r="M35" s="752">
        <v>250</v>
      </c>
      <c r="N35" s="161">
        <f>+K35/M35*10*0.014</f>
        <v>1209.6000000000001</v>
      </c>
      <c r="X35" s="293"/>
      <c r="Y35" s="287"/>
      <c r="Z35" s="249"/>
      <c r="AA35" s="249"/>
      <c r="AB35" s="286"/>
      <c r="AC35" s="249"/>
      <c r="AD35" s="291"/>
      <c r="AE35" s="250"/>
      <c r="AF35" s="250"/>
      <c r="AG35" s="288"/>
      <c r="AH35" s="292"/>
    </row>
    <row r="36" spans="2:34" ht="15" customHeight="1" thickBot="1" x14ac:dyDescent="0.2">
      <c r="B36" s="1289"/>
      <c r="C36" s="214" t="str">
        <f t="shared" si="23"/>
        <v>ﾍﾞﾌﾄｯﾌﾟﾌﾛｱﾌﾞﾙ</v>
      </c>
      <c r="D36" s="214">
        <f t="shared" si="24"/>
        <v>333.33333333333331</v>
      </c>
      <c r="E36" s="373" t="s">
        <v>624</v>
      </c>
      <c r="F36" s="378">
        <f t="shared" si="25"/>
        <v>7.38</v>
      </c>
      <c r="G36" s="98">
        <f t="shared" si="19"/>
        <v>2460</v>
      </c>
      <c r="H36" s="109"/>
      <c r="I36" s="1197"/>
      <c r="J36" s="107" t="s">
        <v>141</v>
      </c>
      <c r="K36" s="1201">
        <v>3024000</v>
      </c>
      <c r="L36" s="1202"/>
      <c r="M36" s="752">
        <v>250</v>
      </c>
      <c r="N36" s="161">
        <f>+K36/M36*10*0.014</f>
        <v>1693.44</v>
      </c>
      <c r="P36" s="318" t="s">
        <v>148</v>
      </c>
      <c r="Q36" s="81"/>
      <c r="R36" s="81"/>
      <c r="S36" s="81"/>
      <c r="T36" s="81"/>
      <c r="X36" s="315"/>
      <c r="Y36" s="296" t="s">
        <v>95</v>
      </c>
      <c r="Z36" s="297"/>
      <c r="AA36" s="297"/>
      <c r="AB36" s="298"/>
      <c r="AC36" s="297"/>
      <c r="AD36" s="297"/>
      <c r="AE36" s="297"/>
      <c r="AF36" s="297"/>
      <c r="AG36" s="301"/>
      <c r="AH36" s="299">
        <f>SUM(AH32:AH35)</f>
        <v>2785.666666666667</v>
      </c>
    </row>
    <row r="37" spans="2:34" ht="15" customHeight="1" thickBot="1" x14ac:dyDescent="0.2">
      <c r="B37" s="1289"/>
      <c r="C37" s="214"/>
      <c r="D37" s="214"/>
      <c r="E37" s="373"/>
      <c r="F37" s="214"/>
      <c r="G37" s="98">
        <f t="shared" si="19"/>
        <v>0</v>
      </c>
      <c r="H37" s="109"/>
      <c r="I37" s="1197"/>
      <c r="J37" s="107"/>
      <c r="K37" s="1188"/>
      <c r="L37" s="1188"/>
      <c r="M37" s="752"/>
      <c r="N37" s="161"/>
      <c r="O37" s="118"/>
      <c r="P37" s="343" t="s">
        <v>137</v>
      </c>
      <c r="Q37" s="1187" t="s">
        <v>149</v>
      </c>
      <c r="R37" s="1187"/>
      <c r="S37" s="753" t="s">
        <v>152</v>
      </c>
      <c r="T37" s="753" t="s">
        <v>151</v>
      </c>
      <c r="U37" s="382" t="s">
        <v>191</v>
      </c>
      <c r="V37" s="344" t="s">
        <v>625</v>
      </c>
      <c r="X37" s="295"/>
      <c r="Y37" s="311" t="s">
        <v>239</v>
      </c>
      <c r="Z37" s="312"/>
      <c r="AA37" s="312"/>
      <c r="AB37" s="313"/>
      <c r="AC37" s="312"/>
      <c r="AD37" s="312"/>
      <c r="AE37" s="312"/>
      <c r="AF37" s="312"/>
      <c r="AG37" s="312"/>
      <c r="AH37" s="314">
        <f>AH15+AH27+AH31+AH36</f>
        <v>46842.333333333328</v>
      </c>
    </row>
    <row r="38" spans="2:34" ht="15" customHeight="1" thickBot="1" x14ac:dyDescent="0.2">
      <c r="B38" s="1290"/>
      <c r="C38" s="99" t="s">
        <v>94</v>
      </c>
      <c r="D38" s="99"/>
      <c r="E38" s="99"/>
      <c r="F38" s="99"/>
      <c r="G38" s="100">
        <f>SUM(G28:G37)</f>
        <v>20120</v>
      </c>
      <c r="H38" s="109"/>
      <c r="I38" s="1197"/>
      <c r="J38" s="107"/>
      <c r="K38" s="1188"/>
      <c r="L38" s="1188"/>
      <c r="M38" s="752"/>
      <c r="N38" s="161"/>
      <c r="O38" s="118"/>
      <c r="P38" s="1189" t="s">
        <v>150</v>
      </c>
      <c r="Q38" s="158" t="s">
        <v>1069</v>
      </c>
      <c r="R38" s="766" t="s">
        <v>1070</v>
      </c>
      <c r="S38" s="159"/>
      <c r="T38" s="171"/>
      <c r="U38" s="159">
        <v>10</v>
      </c>
      <c r="V38" s="161">
        <v>3236</v>
      </c>
      <c r="X38" s="251"/>
      <c r="Y38" s="251"/>
      <c r="Z38" s="251"/>
      <c r="AA38" s="251"/>
      <c r="AB38" s="251"/>
      <c r="AC38" s="252"/>
      <c r="AD38" s="252"/>
      <c r="AE38" s="251"/>
      <c r="AF38" s="251"/>
      <c r="AG38" s="251"/>
      <c r="AH38" s="252"/>
    </row>
    <row r="39" spans="2:34" ht="15" customHeight="1" thickTop="1" thickBot="1" x14ac:dyDescent="0.2">
      <c r="B39" s="1292" t="s">
        <v>107</v>
      </c>
      <c r="C39" s="214" t="str">
        <f>Y16</f>
        <v>アタックオイル</v>
      </c>
      <c r="D39" s="214">
        <f>AD16</f>
        <v>6250</v>
      </c>
      <c r="E39" s="373" t="s">
        <v>619</v>
      </c>
      <c r="F39" s="378">
        <f>AG16</f>
        <v>0.42</v>
      </c>
      <c r="G39" s="98">
        <f>D39*F39</f>
        <v>2625</v>
      </c>
      <c r="H39" s="109"/>
      <c r="I39" s="1197"/>
      <c r="J39" s="107" t="s">
        <v>1052</v>
      </c>
      <c r="K39" s="1188" t="s">
        <v>1051</v>
      </c>
      <c r="L39" s="1188"/>
      <c r="M39" s="752"/>
      <c r="N39" s="161">
        <f>M39*380/10</f>
        <v>0</v>
      </c>
      <c r="O39" s="118"/>
      <c r="P39" s="1190"/>
      <c r="Q39" s="158"/>
      <c r="R39" s="170"/>
      <c r="S39" s="159"/>
      <c r="T39" s="171"/>
      <c r="U39" s="159"/>
      <c r="V39" s="161"/>
      <c r="X39" s="244" t="s">
        <v>240</v>
      </c>
      <c r="Y39" s="251"/>
      <c r="Z39" s="251"/>
      <c r="AA39" s="251"/>
      <c r="AB39" s="251"/>
      <c r="AC39" s="252"/>
      <c r="AD39" s="252"/>
      <c r="AE39" s="251"/>
      <c r="AF39" s="251"/>
      <c r="AG39" s="251"/>
      <c r="AH39" s="252"/>
    </row>
    <row r="40" spans="2:34" ht="15" customHeight="1" thickBot="1" x14ac:dyDescent="0.2">
      <c r="B40" s="1289"/>
      <c r="C40" s="214" t="str">
        <f t="shared" ref="C40:C47" si="31">Y17</f>
        <v>オリオン水和剤40</v>
      </c>
      <c r="D40" s="214">
        <f t="shared" ref="D40:D47" si="32">AD17</f>
        <v>500</v>
      </c>
      <c r="E40" s="373" t="s">
        <v>619</v>
      </c>
      <c r="F40" s="378">
        <f t="shared" ref="F40:F47" si="33">AG17</f>
        <v>4.4800000000000004</v>
      </c>
      <c r="G40" s="98">
        <f t="shared" ref="G40:G52" si="34">D40*F40</f>
        <v>2240</v>
      </c>
      <c r="H40" s="109"/>
      <c r="I40" s="1197"/>
      <c r="J40" s="107" t="s">
        <v>138</v>
      </c>
      <c r="K40" s="1188"/>
      <c r="L40" s="1188"/>
      <c r="M40" s="752"/>
      <c r="N40" s="161"/>
      <c r="O40" s="118"/>
      <c r="P40" s="1190"/>
      <c r="Q40" s="158"/>
      <c r="R40" s="170"/>
      <c r="S40" s="159"/>
      <c r="T40" s="171"/>
      <c r="U40" s="159"/>
      <c r="V40" s="161"/>
      <c r="X40" s="508"/>
      <c r="Y40" s="509"/>
      <c r="Z40" s="510" t="s">
        <v>626</v>
      </c>
      <c r="AA40" s="511" t="s">
        <v>232</v>
      </c>
      <c r="AB40" s="511" t="s">
        <v>241</v>
      </c>
      <c r="AC40" s="512" t="s">
        <v>234</v>
      </c>
      <c r="AD40" s="512"/>
      <c r="AE40" s="512" t="s">
        <v>235</v>
      </c>
      <c r="AF40" s="512" t="s">
        <v>242</v>
      </c>
      <c r="AG40" s="512" t="s">
        <v>243</v>
      </c>
      <c r="AH40" s="513" t="s">
        <v>244</v>
      </c>
    </row>
    <row r="41" spans="2:34" ht="15" customHeight="1" x14ac:dyDescent="0.15">
      <c r="B41" s="1289"/>
      <c r="C41" s="214" t="str">
        <f t="shared" si="31"/>
        <v>ダントツ水溶剤</v>
      </c>
      <c r="D41" s="214">
        <f t="shared" si="32"/>
        <v>125</v>
      </c>
      <c r="E41" s="373" t="s">
        <v>627</v>
      </c>
      <c r="F41" s="378">
        <f t="shared" si="33"/>
        <v>13.84</v>
      </c>
      <c r="G41" s="98">
        <f t="shared" si="34"/>
        <v>1730</v>
      </c>
      <c r="H41" s="109"/>
      <c r="I41" s="1197"/>
      <c r="J41" s="107" t="s">
        <v>139</v>
      </c>
      <c r="K41" s="1188"/>
      <c r="L41" s="1188"/>
      <c r="M41" s="752"/>
      <c r="N41" s="161"/>
      <c r="O41" s="118"/>
      <c r="P41" s="1190"/>
      <c r="Q41" s="158"/>
      <c r="R41" s="170"/>
      <c r="S41" s="159"/>
      <c r="T41" s="171"/>
      <c r="U41" s="159"/>
      <c r="V41" s="161"/>
      <c r="X41" s="1294" t="s">
        <v>245</v>
      </c>
      <c r="Y41" s="514"/>
      <c r="Z41" s="515"/>
      <c r="AA41" s="516"/>
      <c r="AB41" s="517"/>
      <c r="AC41" s="517"/>
      <c r="AD41" s="518"/>
      <c r="AE41" s="519"/>
      <c r="AF41" s="520"/>
      <c r="AG41" s="253" t="e">
        <f>ROUNDUP((AE41/AF41),2)</f>
        <v>#DIV/0!</v>
      </c>
      <c r="AH41" s="521" t="e">
        <f>Z41*AG41</f>
        <v>#DIV/0!</v>
      </c>
    </row>
    <row r="42" spans="2:34" ht="15" customHeight="1" thickBot="1" x14ac:dyDescent="0.2">
      <c r="B42" s="1289"/>
      <c r="C42" s="214" t="str">
        <f t="shared" si="31"/>
        <v>スプラサイド乳剤40</v>
      </c>
      <c r="D42" s="214">
        <f t="shared" si="32"/>
        <v>250</v>
      </c>
      <c r="E42" s="373" t="s">
        <v>627</v>
      </c>
      <c r="F42" s="378">
        <f t="shared" si="33"/>
        <v>4.9400000000000004</v>
      </c>
      <c r="G42" s="98">
        <f t="shared" si="34"/>
        <v>1235</v>
      </c>
      <c r="H42" s="109"/>
      <c r="I42" s="1198"/>
      <c r="J42" s="155" t="s">
        <v>95</v>
      </c>
      <c r="K42" s="1192"/>
      <c r="L42" s="1193"/>
      <c r="M42" s="156"/>
      <c r="N42" s="160">
        <f>SUM(N35:N41)</f>
        <v>2903.04</v>
      </c>
      <c r="O42" s="118"/>
      <c r="P42" s="1190"/>
      <c r="Q42" s="158"/>
      <c r="R42" s="170"/>
      <c r="S42" s="159"/>
      <c r="T42" s="171"/>
      <c r="U42" s="159"/>
      <c r="V42" s="161"/>
      <c r="X42" s="1295"/>
      <c r="Y42" s="254"/>
      <c r="Z42" s="255"/>
      <c r="AA42" s="255"/>
      <c r="AB42" s="256"/>
      <c r="AC42" s="256"/>
      <c r="AD42" s="258"/>
      <c r="AE42" s="257"/>
      <c r="AF42" s="258"/>
      <c r="AG42" s="259"/>
      <c r="AH42" s="260"/>
    </row>
    <row r="43" spans="2:34" ht="15" customHeight="1" thickTop="1" thickBot="1" x14ac:dyDescent="0.2">
      <c r="B43" s="1289"/>
      <c r="C43" s="214" t="str">
        <f t="shared" si="31"/>
        <v>アタックオイル</v>
      </c>
      <c r="D43" s="214">
        <f t="shared" si="32"/>
        <v>3333.3333333333335</v>
      </c>
      <c r="E43" s="373" t="s">
        <v>628</v>
      </c>
      <c r="F43" s="378">
        <f t="shared" si="33"/>
        <v>0.42</v>
      </c>
      <c r="G43" s="98">
        <f t="shared" si="34"/>
        <v>1400</v>
      </c>
      <c r="H43" s="109"/>
      <c r="I43" s="1203" t="s">
        <v>144</v>
      </c>
      <c r="J43" s="157" t="s">
        <v>629</v>
      </c>
      <c r="K43" s="1206">
        <v>8200</v>
      </c>
      <c r="L43" s="1206"/>
      <c r="M43" s="752">
        <v>250</v>
      </c>
      <c r="N43" s="750">
        <f>+K43/M43*10</f>
        <v>328</v>
      </c>
      <c r="O43" s="118"/>
      <c r="P43" s="1190"/>
      <c r="Q43" s="158"/>
      <c r="R43" s="170"/>
      <c r="S43" s="159"/>
      <c r="T43" s="171"/>
      <c r="U43" s="159"/>
      <c r="V43" s="161"/>
      <c r="X43" s="261"/>
      <c r="Y43" s="262" t="s">
        <v>41</v>
      </c>
      <c r="Z43" s="263"/>
      <c r="AA43" s="263"/>
      <c r="AB43" s="264"/>
      <c r="AC43" s="264"/>
      <c r="AD43" s="266"/>
      <c r="AE43" s="265"/>
      <c r="AF43" s="266"/>
      <c r="AG43" s="266"/>
      <c r="AH43" s="267" t="e">
        <f>SUM(AH41:AH42)</f>
        <v>#DIV/0!</v>
      </c>
    </row>
    <row r="44" spans="2:34" ht="15" customHeight="1" thickBot="1" x14ac:dyDescent="0.2">
      <c r="B44" s="1289"/>
      <c r="C44" s="214" t="str">
        <f t="shared" si="31"/>
        <v>ダニカット乳剤20</v>
      </c>
      <c r="D44" s="214">
        <f t="shared" si="32"/>
        <v>500</v>
      </c>
      <c r="E44" s="373" t="s">
        <v>630</v>
      </c>
      <c r="F44" s="378">
        <f t="shared" si="33"/>
        <v>4.26</v>
      </c>
      <c r="G44" s="98">
        <f t="shared" si="34"/>
        <v>2130</v>
      </c>
      <c r="H44" s="109"/>
      <c r="I44" s="1204"/>
      <c r="J44" s="158"/>
      <c r="K44" s="1188"/>
      <c r="L44" s="1188"/>
      <c r="M44" s="752"/>
      <c r="N44" s="161"/>
      <c r="O44" s="118"/>
      <c r="P44" s="1191"/>
      <c r="Q44" s="162" t="s">
        <v>153</v>
      </c>
      <c r="R44" s="163"/>
      <c r="S44" s="163"/>
      <c r="T44" s="163"/>
      <c r="U44" s="163"/>
      <c r="V44" s="164">
        <f>SUM(V38:V43)</f>
        <v>3236</v>
      </c>
      <c r="X44" s="1296" t="s">
        <v>246</v>
      </c>
      <c r="Y44" s="514" t="s">
        <v>247</v>
      </c>
      <c r="Z44" s="516"/>
      <c r="AA44" s="516"/>
      <c r="AB44" s="517"/>
      <c r="AC44" s="517"/>
      <c r="AD44" s="518"/>
      <c r="AE44" s="519"/>
      <c r="AF44" s="522"/>
      <c r="AG44" s="523" t="e">
        <f>ROUNDUP((AE44/AF44),2)</f>
        <v>#DIV/0!</v>
      </c>
      <c r="AH44" s="521" t="e">
        <f>Z44*AG44</f>
        <v>#DIV/0!</v>
      </c>
    </row>
    <row r="45" spans="2:34" ht="15" customHeight="1" thickTop="1" x14ac:dyDescent="0.15">
      <c r="B45" s="1289"/>
      <c r="C45" s="214" t="str">
        <f t="shared" si="31"/>
        <v>スプラサイド乳剤40</v>
      </c>
      <c r="D45" s="214">
        <f t="shared" si="32"/>
        <v>333.33333333333331</v>
      </c>
      <c r="E45" s="373" t="s">
        <v>630</v>
      </c>
      <c r="F45" s="378">
        <f t="shared" si="33"/>
        <v>4.9400000000000004</v>
      </c>
      <c r="G45" s="98">
        <f t="shared" si="34"/>
        <v>1646.6666666666667</v>
      </c>
      <c r="H45" s="109"/>
      <c r="I45" s="1204"/>
      <c r="J45" s="107"/>
      <c r="K45" s="1188"/>
      <c r="L45" s="1188"/>
      <c r="M45" s="752"/>
      <c r="N45" s="161"/>
      <c r="O45" s="118"/>
      <c r="P45" s="1219" t="s">
        <v>158</v>
      </c>
      <c r="Q45" s="1210" t="s">
        <v>159</v>
      </c>
      <c r="R45" s="172" t="s">
        <v>160</v>
      </c>
      <c r="S45" s="158">
        <v>35750</v>
      </c>
      <c r="T45" s="171">
        <v>1</v>
      </c>
      <c r="U45" s="625">
        <v>250</v>
      </c>
      <c r="V45" s="161">
        <f>+S45*T45/U45*10</f>
        <v>1430</v>
      </c>
      <c r="X45" s="1297"/>
      <c r="Y45" s="268"/>
      <c r="Z45" s="255"/>
      <c r="AA45" s="255"/>
      <c r="AB45" s="256"/>
      <c r="AC45" s="269"/>
      <c r="AD45" s="302"/>
      <c r="AE45" s="270"/>
      <c r="AF45" s="271"/>
      <c r="AG45" s="271"/>
      <c r="AH45" s="272"/>
    </row>
    <row r="46" spans="2:34" ht="15" customHeight="1" thickBot="1" x14ac:dyDescent="0.2">
      <c r="B46" s="1289"/>
      <c r="C46" s="214" t="str">
        <f t="shared" si="31"/>
        <v>ｽﾀｰﾏｲﾄﾌﾛｱﾌﾞﾙ</v>
      </c>
      <c r="D46" s="214">
        <f t="shared" si="32"/>
        <v>166.66666666666666</v>
      </c>
      <c r="E46" s="373" t="s">
        <v>630</v>
      </c>
      <c r="F46" s="378">
        <f t="shared" si="33"/>
        <v>19.600000000000001</v>
      </c>
      <c r="G46" s="98">
        <f t="shared" si="34"/>
        <v>3266.6666666666665</v>
      </c>
      <c r="H46" s="109"/>
      <c r="I46" s="1205"/>
      <c r="J46" s="155" t="s">
        <v>95</v>
      </c>
      <c r="K46" s="1192"/>
      <c r="L46" s="1193"/>
      <c r="M46" s="156"/>
      <c r="N46" s="160">
        <f>SUM(N43:N45)</f>
        <v>328</v>
      </c>
      <c r="O46" s="118"/>
      <c r="P46" s="1190"/>
      <c r="Q46" s="1211"/>
      <c r="R46" s="172"/>
      <c r="S46" s="158"/>
      <c r="T46" s="171"/>
      <c r="U46" s="158"/>
      <c r="V46" s="161"/>
      <c r="X46" s="1298"/>
      <c r="Y46" s="273" t="s">
        <v>41</v>
      </c>
      <c r="Z46" s="274"/>
      <c r="AA46" s="274"/>
      <c r="AB46" s="275"/>
      <c r="AC46" s="275"/>
      <c r="AD46" s="303"/>
      <c r="AE46" s="276"/>
      <c r="AF46" s="276"/>
      <c r="AG46" s="277"/>
      <c r="AH46" s="278" t="e">
        <f>SUM(AH44:AH45)</f>
        <v>#DIV/0!</v>
      </c>
    </row>
    <row r="47" spans="2:34" ht="15" customHeight="1" thickTop="1" thickBot="1" x14ac:dyDescent="0.2">
      <c r="B47" s="1289"/>
      <c r="C47" s="214" t="str">
        <f t="shared" si="31"/>
        <v>ﾊﾁﾊﾁﾌﾛｱﾌﾞﾙ</v>
      </c>
      <c r="D47" s="214">
        <f t="shared" si="32"/>
        <v>166.66666666666666</v>
      </c>
      <c r="E47" s="373" t="s">
        <v>630</v>
      </c>
      <c r="F47" s="378">
        <f t="shared" si="33"/>
        <v>8.5399999999999991</v>
      </c>
      <c r="G47" s="98">
        <f t="shared" si="34"/>
        <v>1423.333333333333</v>
      </c>
      <c r="H47" s="109"/>
      <c r="I47" s="1203" t="s">
        <v>145</v>
      </c>
      <c r="J47" s="157" t="s">
        <v>629</v>
      </c>
      <c r="K47" s="1206">
        <v>11500</v>
      </c>
      <c r="L47" s="1206"/>
      <c r="M47" s="752">
        <v>250</v>
      </c>
      <c r="N47" s="750">
        <f>+K47/M47*10</f>
        <v>460</v>
      </c>
      <c r="O47" s="118"/>
      <c r="P47" s="1190"/>
      <c r="Q47" s="1211"/>
      <c r="R47" s="172" t="s">
        <v>157</v>
      </c>
      <c r="S47" s="158">
        <v>15600</v>
      </c>
      <c r="T47" s="171">
        <v>1</v>
      </c>
      <c r="U47" s="625">
        <v>250</v>
      </c>
      <c r="V47" s="161">
        <f t="shared" ref="V47" si="35">+S47*T47/U47*10</f>
        <v>624</v>
      </c>
      <c r="X47" s="279"/>
      <c r="Y47" s="280" t="s">
        <v>239</v>
      </c>
      <c r="Z47" s="281"/>
      <c r="AA47" s="281"/>
      <c r="AB47" s="282"/>
      <c r="AC47" s="282"/>
      <c r="AD47" s="284"/>
      <c r="AE47" s="283"/>
      <c r="AF47" s="284"/>
      <c r="AG47" s="284"/>
      <c r="AH47" s="285" t="e">
        <f>AH43+AH46</f>
        <v>#DIV/0!</v>
      </c>
    </row>
    <row r="48" spans="2:34" ht="15" customHeight="1" x14ac:dyDescent="0.15">
      <c r="B48" s="1289"/>
      <c r="C48" s="214"/>
      <c r="D48" s="214"/>
      <c r="E48" s="214"/>
      <c r="F48" s="214"/>
      <c r="G48" s="98">
        <f t="shared" si="34"/>
        <v>0</v>
      </c>
      <c r="H48" s="109"/>
      <c r="I48" s="1204"/>
      <c r="J48" s="158" t="s">
        <v>629</v>
      </c>
      <c r="K48" s="1188"/>
      <c r="L48" s="1188"/>
      <c r="M48" s="752"/>
      <c r="N48" s="161"/>
      <c r="O48" s="118"/>
      <c r="P48" s="1190"/>
      <c r="Q48" s="1211"/>
      <c r="R48" s="172"/>
      <c r="S48" s="158"/>
      <c r="T48" s="171"/>
      <c r="U48" s="158"/>
      <c r="V48" s="161"/>
    </row>
    <row r="49" spans="2:22" ht="15" customHeight="1" thickBot="1" x14ac:dyDescent="0.2">
      <c r="B49" s="1290"/>
      <c r="C49" s="101" t="s">
        <v>95</v>
      </c>
      <c r="D49" s="102"/>
      <c r="E49" s="102"/>
      <c r="F49" s="102"/>
      <c r="G49" s="103">
        <f>SUM(G39:G48)</f>
        <v>17696.666666666664</v>
      </c>
      <c r="H49" s="109"/>
      <c r="I49" s="1204"/>
      <c r="J49" s="107"/>
      <c r="K49" s="1188"/>
      <c r="L49" s="1188"/>
      <c r="M49" s="752"/>
      <c r="N49" s="161"/>
      <c r="O49" s="118"/>
      <c r="P49" s="1190"/>
      <c r="Q49" s="1212"/>
      <c r="R49" s="172"/>
      <c r="S49" s="158"/>
      <c r="T49" s="158"/>
      <c r="U49" s="107"/>
      <c r="V49" s="173"/>
    </row>
    <row r="50" spans="2:22" ht="15" customHeight="1" thickTop="1" thickBot="1" x14ac:dyDescent="0.2">
      <c r="B50" s="1292" t="s">
        <v>29</v>
      </c>
      <c r="C50" s="214" t="str">
        <f>Y28</f>
        <v>ﾗｳﾝﾄﾞｱｯﾌﾟﾏｯｸｽﾛｰﾄﾞ</v>
      </c>
      <c r="D50" s="214">
        <f>AD28</f>
        <v>3000</v>
      </c>
      <c r="E50" s="373" t="s">
        <v>631</v>
      </c>
      <c r="F50" s="378">
        <f>AG28</f>
        <v>2.0799999999999996</v>
      </c>
      <c r="G50" s="98">
        <f t="shared" si="34"/>
        <v>6239.9999999999991</v>
      </c>
      <c r="H50" s="109"/>
      <c r="I50" s="1205"/>
      <c r="J50" s="155" t="s">
        <v>95</v>
      </c>
      <c r="K50" s="1192"/>
      <c r="L50" s="1193"/>
      <c r="M50" s="156"/>
      <c r="N50" s="160">
        <f>SUM(N47:N49)</f>
        <v>460</v>
      </c>
      <c r="O50" s="118"/>
      <c r="P50" s="1190"/>
      <c r="Q50" s="162" t="s">
        <v>153</v>
      </c>
      <c r="R50" s="163"/>
      <c r="S50" s="163"/>
      <c r="T50" s="163"/>
      <c r="U50" s="163"/>
      <c r="V50" s="164">
        <f>SUM(V45:V49)</f>
        <v>2054</v>
      </c>
    </row>
    <row r="51" spans="2:22" ht="15" customHeight="1" thickTop="1" x14ac:dyDescent="0.15">
      <c r="B51" s="1289"/>
      <c r="C51" s="214"/>
      <c r="D51" s="214"/>
      <c r="E51" s="214"/>
      <c r="F51" s="214"/>
      <c r="G51" s="98">
        <f t="shared" si="34"/>
        <v>0</v>
      </c>
      <c r="H51" s="109"/>
      <c r="I51" s="1203" t="s">
        <v>146</v>
      </c>
      <c r="J51" s="752" t="s">
        <v>157</v>
      </c>
      <c r="K51" s="1206">
        <v>5000</v>
      </c>
      <c r="L51" s="1206"/>
      <c r="M51" s="752">
        <v>250</v>
      </c>
      <c r="N51" s="750">
        <f>+K51/M51*10</f>
        <v>200</v>
      </c>
      <c r="O51" s="118"/>
      <c r="P51" s="1190"/>
      <c r="Q51" s="1210" t="s">
        <v>161</v>
      </c>
      <c r="R51" s="172" t="s">
        <v>160</v>
      </c>
      <c r="S51" s="158">
        <v>60000</v>
      </c>
      <c r="T51" s="171">
        <v>1</v>
      </c>
      <c r="U51" s="625">
        <v>250</v>
      </c>
      <c r="V51" s="161">
        <f>+S51*T51/U51*10</f>
        <v>2400</v>
      </c>
    </row>
    <row r="52" spans="2:22" ht="15" customHeight="1" x14ac:dyDescent="0.15">
      <c r="B52" s="1289"/>
      <c r="C52" s="214"/>
      <c r="D52" s="214"/>
      <c r="E52" s="214"/>
      <c r="F52" s="214"/>
      <c r="G52" s="98">
        <f t="shared" si="34"/>
        <v>0</v>
      </c>
      <c r="H52" s="109"/>
      <c r="I52" s="1204"/>
      <c r="J52" s="158"/>
      <c r="K52" s="1194"/>
      <c r="L52" s="1195"/>
      <c r="M52" s="165"/>
      <c r="N52" s="161"/>
      <c r="O52" s="118"/>
      <c r="P52" s="1190"/>
      <c r="Q52" s="1211"/>
      <c r="R52" s="172"/>
      <c r="S52" s="158"/>
      <c r="T52" s="171"/>
      <c r="U52" s="158"/>
      <c r="V52" s="161"/>
    </row>
    <row r="53" spans="2:22" ht="14.25" thickBot="1" x14ac:dyDescent="0.2">
      <c r="B53" s="1290"/>
      <c r="C53" s="101" t="s">
        <v>95</v>
      </c>
      <c r="D53" s="102"/>
      <c r="E53" s="102"/>
      <c r="F53" s="102"/>
      <c r="G53" s="103">
        <f>SUM(G50:G52)</f>
        <v>6239.9999999999991</v>
      </c>
      <c r="I53" s="1204"/>
      <c r="J53" s="158"/>
      <c r="K53" s="1194"/>
      <c r="L53" s="1195"/>
      <c r="M53" s="165"/>
      <c r="N53" s="161"/>
      <c r="O53" s="118"/>
      <c r="P53" s="1190"/>
      <c r="Q53" s="1211"/>
      <c r="R53" s="172" t="s">
        <v>157</v>
      </c>
      <c r="S53" s="158">
        <v>25000</v>
      </c>
      <c r="T53" s="171">
        <v>1</v>
      </c>
      <c r="U53" s="625">
        <v>250</v>
      </c>
      <c r="V53" s="161">
        <f>+S53*T53/U53*10</f>
        <v>1000</v>
      </c>
    </row>
    <row r="54" spans="2:22" ht="14.25" thickTop="1" x14ac:dyDescent="0.15">
      <c r="B54" s="1292" t="s">
        <v>108</v>
      </c>
      <c r="C54" s="214" t="str">
        <f>Y32</f>
        <v>ｱﾋﾞｵﾝＥ</v>
      </c>
      <c r="D54" s="214">
        <f>AD32</f>
        <v>500</v>
      </c>
      <c r="E54" s="373" t="s">
        <v>619</v>
      </c>
      <c r="F54" s="378">
        <f>AG32</f>
        <v>1.31</v>
      </c>
      <c r="G54" s="98">
        <f>D54*F54</f>
        <v>655</v>
      </c>
      <c r="I54" s="1204"/>
      <c r="J54" s="752" t="s">
        <v>157</v>
      </c>
      <c r="K54" s="1213"/>
      <c r="L54" s="1214"/>
      <c r="M54" s="165"/>
      <c r="N54" s="161"/>
      <c r="O54" s="118"/>
      <c r="P54" s="1190"/>
      <c r="Q54" s="1211"/>
      <c r="R54" s="172"/>
      <c r="S54" s="158"/>
      <c r="T54" s="171"/>
      <c r="U54" s="158"/>
      <c r="V54" s="161"/>
    </row>
    <row r="55" spans="2:22" x14ac:dyDescent="0.15">
      <c r="B55" s="1289"/>
      <c r="C55" s="214" t="str">
        <f>Y33</f>
        <v>マデックＥＷ</v>
      </c>
      <c r="D55" s="214">
        <f>AD33</f>
        <v>133.33333333333334</v>
      </c>
      <c r="E55" s="373" t="s">
        <v>619</v>
      </c>
      <c r="F55" s="378">
        <f>AG33</f>
        <v>15.98</v>
      </c>
      <c r="G55" s="98">
        <f>D55*F55</f>
        <v>2130.666666666667</v>
      </c>
      <c r="I55" s="1204"/>
      <c r="J55" s="158"/>
      <c r="K55" s="1194"/>
      <c r="L55" s="1195"/>
      <c r="M55" s="165"/>
      <c r="N55" s="169"/>
      <c r="O55" s="118"/>
      <c r="P55" s="1190"/>
      <c r="Q55" s="1212"/>
      <c r="R55" s="172"/>
      <c r="S55" s="158"/>
      <c r="T55" s="158"/>
      <c r="U55" s="107"/>
      <c r="V55" s="173"/>
    </row>
    <row r="56" spans="2:22" x14ac:dyDescent="0.15">
      <c r="B56" s="1289"/>
      <c r="C56" s="214"/>
      <c r="D56" s="214"/>
      <c r="E56" s="373"/>
      <c r="F56" s="214"/>
      <c r="G56" s="98">
        <f>D56*F56</f>
        <v>0</v>
      </c>
      <c r="I56" s="1196"/>
      <c r="J56" s="383" t="s">
        <v>95</v>
      </c>
      <c r="K56" s="1215"/>
      <c r="L56" s="1216"/>
      <c r="M56" s="384"/>
      <c r="N56" s="385">
        <f>SUM(N51:N55)</f>
        <v>200</v>
      </c>
      <c r="O56" s="118"/>
      <c r="P56" s="1220"/>
      <c r="Q56" s="176" t="s">
        <v>153</v>
      </c>
      <c r="R56" s="177"/>
      <c r="S56" s="177"/>
      <c r="T56" s="177"/>
      <c r="U56" s="177"/>
      <c r="V56" s="178">
        <f>SUM(V51:V55)</f>
        <v>3400</v>
      </c>
    </row>
    <row r="57" spans="2:22" ht="14.25" thickBot="1" x14ac:dyDescent="0.2">
      <c r="B57" s="1293"/>
      <c r="C57" s="104" t="s">
        <v>98</v>
      </c>
      <c r="D57" s="105"/>
      <c r="E57" s="105"/>
      <c r="F57" s="105"/>
      <c r="G57" s="106">
        <f>SUM(G54:G56)</f>
        <v>2785.666666666667</v>
      </c>
      <c r="I57" s="1207" t="s">
        <v>147</v>
      </c>
      <c r="J57" s="1185"/>
      <c r="K57" s="1208"/>
      <c r="L57" s="1209"/>
      <c r="M57" s="121"/>
      <c r="N57" s="175">
        <f>SUM(N42,N46,N50,N56)</f>
        <v>3891.04</v>
      </c>
      <c r="O57" s="118"/>
      <c r="P57" s="1217" t="s">
        <v>147</v>
      </c>
      <c r="Q57" s="1218"/>
      <c r="R57" s="174"/>
      <c r="S57" s="174"/>
      <c r="T57" s="174"/>
      <c r="U57" s="174"/>
      <c r="V57" s="175">
        <f>SUM(V44,V50,V56)</f>
        <v>8690</v>
      </c>
    </row>
    <row r="58" spans="2:22" x14ac:dyDescent="0.15">
      <c r="O58" s="118"/>
      <c r="V58" s="26"/>
    </row>
    <row r="59" spans="2:22" x14ac:dyDescent="0.15">
      <c r="I59" s="118"/>
      <c r="J59" s="118"/>
      <c r="K59" s="118"/>
      <c r="L59" s="118"/>
      <c r="M59" s="118"/>
      <c r="N59" s="118"/>
      <c r="O59" s="118"/>
    </row>
    <row r="60" spans="2:22" x14ac:dyDescent="0.15">
      <c r="I60" s="118"/>
      <c r="J60" s="118"/>
      <c r="K60" s="118"/>
      <c r="L60" s="118"/>
      <c r="M60" s="118"/>
      <c r="N60" s="118"/>
      <c r="O60" s="118"/>
    </row>
    <row r="61" spans="2:22" x14ac:dyDescent="0.15">
      <c r="I61" s="118"/>
      <c r="J61" s="118"/>
      <c r="K61" s="118"/>
      <c r="L61" s="118"/>
      <c r="M61" s="118"/>
      <c r="N61" s="118"/>
      <c r="O61" s="118"/>
    </row>
    <row r="62" spans="2:22" x14ac:dyDescent="0.15">
      <c r="I62" s="118"/>
      <c r="J62" s="118"/>
      <c r="K62" s="118"/>
      <c r="L62" s="118"/>
      <c r="M62" s="118"/>
      <c r="N62" s="118"/>
      <c r="O62" s="118"/>
    </row>
    <row r="63" spans="2:22" x14ac:dyDescent="0.15">
      <c r="I63" s="118"/>
      <c r="J63" s="118"/>
      <c r="K63" s="118"/>
      <c r="L63" s="118"/>
      <c r="M63" s="118"/>
      <c r="N63" s="118"/>
      <c r="O63" s="118"/>
    </row>
    <row r="64" spans="2:22" x14ac:dyDescent="0.15">
      <c r="I64" s="118"/>
      <c r="J64" s="118"/>
      <c r="K64" s="118"/>
      <c r="L64" s="118"/>
      <c r="M64" s="118"/>
      <c r="N64" s="118"/>
      <c r="O64" s="118"/>
    </row>
    <row r="65" spans="9:15" x14ac:dyDescent="0.15">
      <c r="I65" s="118"/>
      <c r="J65" s="118"/>
      <c r="K65" s="118"/>
      <c r="L65" s="118"/>
      <c r="M65" s="118"/>
      <c r="N65" s="118"/>
      <c r="O65" s="118"/>
    </row>
    <row r="66" spans="9:15" x14ac:dyDescent="0.15">
      <c r="I66" s="118"/>
      <c r="J66" s="118"/>
      <c r="K66" s="118"/>
      <c r="L66" s="118"/>
      <c r="M66" s="118"/>
      <c r="N66" s="118"/>
      <c r="O66" s="118"/>
    </row>
    <row r="67" spans="9:15" x14ac:dyDescent="0.15">
      <c r="I67" s="118"/>
      <c r="J67" s="118"/>
      <c r="K67" s="118"/>
      <c r="L67" s="118"/>
      <c r="M67" s="118"/>
      <c r="N67" s="118"/>
      <c r="O67" s="118"/>
    </row>
    <row r="68" spans="9:15" x14ac:dyDescent="0.15">
      <c r="I68" s="118"/>
      <c r="J68" s="118"/>
      <c r="K68" s="118"/>
      <c r="L68" s="118"/>
      <c r="M68" s="118"/>
      <c r="N68" s="118"/>
      <c r="O68" s="118"/>
    </row>
    <row r="69" spans="9:15" x14ac:dyDescent="0.15">
      <c r="I69" s="118"/>
      <c r="J69" s="118"/>
      <c r="K69" s="118"/>
      <c r="L69" s="118"/>
      <c r="M69" s="118"/>
      <c r="N69" s="118"/>
      <c r="O69" s="118"/>
    </row>
    <row r="70" spans="9:15" x14ac:dyDescent="0.15">
      <c r="I70" s="118"/>
      <c r="J70" s="118"/>
      <c r="K70" s="118"/>
      <c r="L70" s="118"/>
      <c r="M70" s="118"/>
      <c r="N70" s="118"/>
      <c r="O70" s="118"/>
    </row>
    <row r="71" spans="9:15" x14ac:dyDescent="0.15">
      <c r="I71" s="118"/>
      <c r="J71" s="118"/>
      <c r="K71" s="118"/>
      <c r="L71" s="118"/>
      <c r="M71" s="118"/>
      <c r="N71" s="118"/>
      <c r="O71" s="118"/>
    </row>
    <row r="72" spans="9:15" x14ac:dyDescent="0.15">
      <c r="I72" s="118"/>
      <c r="J72" s="118"/>
      <c r="K72" s="118"/>
      <c r="L72" s="118"/>
      <c r="M72" s="118"/>
      <c r="N72" s="118"/>
      <c r="O72" s="118"/>
    </row>
    <row r="73" spans="9:15" x14ac:dyDescent="0.15">
      <c r="I73" s="118"/>
      <c r="J73" s="118"/>
      <c r="K73" s="118"/>
      <c r="L73" s="118"/>
      <c r="M73" s="118"/>
      <c r="N73" s="118"/>
      <c r="O73" s="118"/>
    </row>
    <row r="74" spans="9:15" x14ac:dyDescent="0.15">
      <c r="I74" s="118"/>
      <c r="J74" s="118"/>
      <c r="K74" s="118"/>
      <c r="L74" s="118"/>
      <c r="M74" s="118"/>
      <c r="N74" s="118"/>
      <c r="O74" s="118"/>
    </row>
    <row r="75" spans="9:15" x14ac:dyDescent="0.15">
      <c r="I75" s="118"/>
      <c r="J75" s="118"/>
      <c r="K75" s="118"/>
      <c r="L75" s="118"/>
      <c r="M75" s="118"/>
      <c r="N75" s="118"/>
      <c r="O75" s="118"/>
    </row>
    <row r="76" spans="9:15" x14ac:dyDescent="0.15">
      <c r="I76" s="118"/>
      <c r="J76" s="118"/>
      <c r="K76" s="118"/>
      <c r="L76" s="118"/>
      <c r="M76" s="118"/>
      <c r="N76" s="118"/>
      <c r="O76" s="118"/>
    </row>
    <row r="77" spans="9:15" x14ac:dyDescent="0.15">
      <c r="I77" s="118"/>
      <c r="J77" s="118"/>
      <c r="K77" s="118"/>
      <c r="L77" s="118"/>
      <c r="M77" s="118"/>
      <c r="N77" s="118"/>
      <c r="O77" s="118"/>
    </row>
    <row r="78" spans="9:15" x14ac:dyDescent="0.15">
      <c r="I78" s="118"/>
      <c r="J78" s="118"/>
      <c r="K78" s="118"/>
      <c r="L78" s="118"/>
      <c r="M78" s="118"/>
      <c r="N78" s="118"/>
      <c r="O78" s="118"/>
    </row>
    <row r="79" spans="9:15" x14ac:dyDescent="0.15">
      <c r="I79" s="118"/>
      <c r="J79" s="118"/>
      <c r="K79" s="118"/>
      <c r="L79" s="118"/>
      <c r="M79" s="118"/>
      <c r="N79" s="118"/>
      <c r="O79" s="118"/>
    </row>
    <row r="80" spans="9:15" x14ac:dyDescent="0.15">
      <c r="I80" s="118"/>
      <c r="J80" s="118"/>
      <c r="K80" s="118"/>
      <c r="L80" s="118"/>
      <c r="M80" s="118"/>
      <c r="N80" s="118"/>
      <c r="O80" s="118"/>
    </row>
    <row r="81" spans="2:15" x14ac:dyDescent="0.15">
      <c r="I81" s="118"/>
      <c r="J81" s="118"/>
      <c r="K81" s="118"/>
      <c r="L81" s="118"/>
      <c r="M81" s="118"/>
      <c r="N81" s="118"/>
      <c r="O81" s="118"/>
    </row>
    <row r="82" spans="2:15" x14ac:dyDescent="0.15">
      <c r="I82" s="118"/>
      <c r="J82" s="118"/>
      <c r="K82" s="118"/>
      <c r="L82" s="118"/>
      <c r="M82" s="118"/>
      <c r="N82" s="118"/>
      <c r="O82" s="118"/>
    </row>
    <row r="83" spans="2:15" ht="13.5" customHeight="1" x14ac:dyDescent="0.15">
      <c r="B83" s="108"/>
      <c r="C83" s="109"/>
      <c r="D83" s="109"/>
      <c r="E83" s="109"/>
      <c r="F83" s="109"/>
      <c r="I83" s="118"/>
      <c r="J83" s="118"/>
      <c r="K83" s="118"/>
      <c r="L83" s="118"/>
      <c r="M83" s="118"/>
      <c r="N83" s="118"/>
      <c r="O83" s="118"/>
    </row>
    <row r="84" spans="2:15" x14ac:dyDescent="0.15">
      <c r="B84" s="108"/>
      <c r="C84" s="109"/>
      <c r="D84" s="109"/>
      <c r="E84" s="109"/>
      <c r="F84" s="109"/>
      <c r="I84" s="118"/>
      <c r="J84" s="118"/>
      <c r="K84" s="118"/>
      <c r="L84" s="118"/>
      <c r="M84" s="118"/>
      <c r="N84" s="118"/>
      <c r="O84" s="118"/>
    </row>
    <row r="85" spans="2:15" x14ac:dyDescent="0.15">
      <c r="I85" s="118"/>
      <c r="J85" s="118"/>
      <c r="K85" s="118"/>
      <c r="L85" s="118"/>
      <c r="M85" s="118"/>
      <c r="N85" s="118"/>
      <c r="O85" s="118"/>
    </row>
    <row r="86" spans="2:15" ht="13.5" customHeight="1" x14ac:dyDescent="0.15">
      <c r="I86" s="118"/>
      <c r="J86" s="118"/>
      <c r="K86" s="118"/>
      <c r="L86" s="118"/>
      <c r="M86" s="118"/>
      <c r="N86" s="118"/>
      <c r="O86" s="118"/>
    </row>
    <row r="87" spans="2:15" x14ac:dyDescent="0.15">
      <c r="I87" s="118"/>
      <c r="J87" s="118"/>
      <c r="K87" s="118"/>
      <c r="L87" s="118"/>
      <c r="M87" s="118"/>
      <c r="N87" s="118"/>
      <c r="O87" s="118"/>
    </row>
    <row r="88" spans="2:15" x14ac:dyDescent="0.15">
      <c r="I88" s="118"/>
      <c r="J88" s="118"/>
      <c r="K88" s="118"/>
      <c r="L88" s="118"/>
      <c r="M88" s="118"/>
      <c r="N88" s="118"/>
      <c r="O88" s="118"/>
    </row>
    <row r="89" spans="2:15" x14ac:dyDescent="0.15">
      <c r="I89" s="118"/>
      <c r="J89" s="118"/>
      <c r="K89" s="118"/>
      <c r="L89" s="118"/>
      <c r="M89" s="118"/>
      <c r="N89" s="118"/>
      <c r="O89" s="118"/>
    </row>
    <row r="90" spans="2:15" x14ac:dyDescent="0.15">
      <c r="I90" s="118"/>
      <c r="J90" s="118"/>
      <c r="K90" s="118"/>
      <c r="L90" s="118"/>
      <c r="M90" s="118"/>
      <c r="N90" s="118"/>
      <c r="O90" s="118"/>
    </row>
    <row r="91" spans="2:15" x14ac:dyDescent="0.15">
      <c r="I91" s="118"/>
      <c r="J91" s="118"/>
      <c r="K91" s="118"/>
      <c r="L91" s="118"/>
      <c r="M91" s="118"/>
      <c r="N91" s="118"/>
      <c r="O91" s="118"/>
    </row>
    <row r="92" spans="2:15" x14ac:dyDescent="0.15">
      <c r="I92" s="118"/>
      <c r="J92" s="118"/>
      <c r="K92" s="118"/>
      <c r="L92" s="118"/>
      <c r="M92" s="118"/>
      <c r="N92" s="118"/>
      <c r="O92" s="118"/>
    </row>
    <row r="93" spans="2:15" x14ac:dyDescent="0.15">
      <c r="I93" s="118"/>
      <c r="J93" s="118"/>
      <c r="K93" s="118"/>
      <c r="L93" s="118"/>
      <c r="M93" s="118"/>
      <c r="N93" s="118"/>
      <c r="O93" s="118"/>
    </row>
    <row r="94" spans="2:15" x14ac:dyDescent="0.15">
      <c r="I94" s="118"/>
      <c r="J94" s="118"/>
      <c r="K94" s="118"/>
      <c r="L94" s="118"/>
      <c r="M94" s="118"/>
      <c r="N94" s="118"/>
      <c r="O94" s="118"/>
    </row>
    <row r="95" spans="2:15" x14ac:dyDescent="0.15">
      <c r="I95" s="118"/>
      <c r="J95" s="118"/>
      <c r="K95" s="118"/>
      <c r="L95" s="118"/>
      <c r="M95" s="118"/>
      <c r="N95" s="118"/>
      <c r="O95" s="118"/>
    </row>
    <row r="96" spans="2:15" x14ac:dyDescent="0.15">
      <c r="I96" s="118"/>
      <c r="J96" s="118"/>
      <c r="K96" s="118"/>
      <c r="L96" s="118"/>
      <c r="M96" s="118"/>
      <c r="N96" s="118"/>
      <c r="O96" s="118"/>
    </row>
    <row r="97" spans="9:15" x14ac:dyDescent="0.15">
      <c r="I97" s="118"/>
      <c r="J97" s="118"/>
      <c r="K97" s="118"/>
      <c r="L97" s="118"/>
      <c r="M97" s="118"/>
      <c r="N97" s="118"/>
      <c r="O97" s="118"/>
    </row>
    <row r="98" spans="9:15" x14ac:dyDescent="0.15">
      <c r="I98" s="118"/>
      <c r="J98" s="118"/>
      <c r="K98" s="118"/>
      <c r="L98" s="118"/>
      <c r="M98" s="118"/>
      <c r="N98" s="118"/>
      <c r="O98" s="118"/>
    </row>
    <row r="99" spans="9:15" x14ac:dyDescent="0.15">
      <c r="I99" s="118"/>
      <c r="J99" s="118"/>
      <c r="K99" s="118"/>
      <c r="L99" s="118"/>
      <c r="M99" s="118"/>
      <c r="N99" s="118"/>
      <c r="O99" s="118"/>
    </row>
    <row r="100" spans="9:15" x14ac:dyDescent="0.15">
      <c r="I100" s="118"/>
      <c r="J100" s="118"/>
      <c r="K100" s="118"/>
      <c r="L100" s="118"/>
      <c r="M100" s="118"/>
      <c r="N100" s="118"/>
      <c r="O100" s="118"/>
    </row>
    <row r="101" spans="9:15" x14ac:dyDescent="0.15">
      <c r="I101" s="118"/>
      <c r="J101" s="118"/>
      <c r="K101" s="118"/>
      <c r="L101" s="118"/>
      <c r="M101" s="118"/>
      <c r="N101" s="118"/>
      <c r="O101" s="118"/>
    </row>
    <row r="102" spans="9:15" x14ac:dyDescent="0.15">
      <c r="I102" s="118"/>
      <c r="J102" s="118"/>
      <c r="K102" s="118"/>
      <c r="L102" s="118"/>
      <c r="M102" s="118"/>
      <c r="N102" s="118"/>
      <c r="O102" s="118"/>
    </row>
    <row r="103" spans="9:15" x14ac:dyDescent="0.15">
      <c r="I103" s="118"/>
      <c r="J103" s="118"/>
      <c r="K103" s="118"/>
      <c r="L103" s="118"/>
      <c r="M103" s="118"/>
      <c r="N103" s="118"/>
      <c r="O103" s="118"/>
    </row>
    <row r="104" spans="9:15" x14ac:dyDescent="0.15">
      <c r="I104" s="118"/>
      <c r="J104" s="118"/>
      <c r="K104" s="118"/>
      <c r="L104" s="118"/>
      <c r="M104" s="118"/>
      <c r="N104" s="118"/>
      <c r="O104" s="118"/>
    </row>
    <row r="105" spans="9:15" x14ac:dyDescent="0.15">
      <c r="I105" s="118"/>
      <c r="J105" s="118"/>
      <c r="K105" s="118"/>
      <c r="L105" s="118"/>
      <c r="M105" s="118"/>
      <c r="N105" s="118"/>
      <c r="O105" s="118"/>
    </row>
    <row r="106" spans="9:15" x14ac:dyDescent="0.15">
      <c r="I106" s="118"/>
      <c r="J106" s="118"/>
      <c r="K106" s="118"/>
      <c r="L106" s="118"/>
      <c r="M106" s="118"/>
      <c r="N106" s="118"/>
      <c r="O106" s="118"/>
    </row>
    <row r="107" spans="9:15" x14ac:dyDescent="0.15">
      <c r="I107" s="118"/>
      <c r="J107" s="118"/>
      <c r="K107" s="118"/>
      <c r="L107" s="118"/>
      <c r="M107" s="118"/>
      <c r="N107" s="118"/>
      <c r="O107" s="118"/>
    </row>
    <row r="108" spans="9:15" x14ac:dyDescent="0.15">
      <c r="I108" s="118"/>
      <c r="J108" s="118"/>
      <c r="K108" s="118"/>
      <c r="L108" s="118"/>
      <c r="M108" s="118"/>
      <c r="N108" s="118"/>
      <c r="O108" s="118"/>
    </row>
    <row r="109" spans="9:15" x14ac:dyDescent="0.15">
      <c r="I109" s="118"/>
      <c r="J109" s="118"/>
      <c r="K109" s="118"/>
      <c r="L109" s="118"/>
      <c r="M109" s="118"/>
      <c r="N109" s="118"/>
      <c r="O109" s="118"/>
    </row>
    <row r="110" spans="9:15" x14ac:dyDescent="0.15">
      <c r="I110" s="118"/>
      <c r="J110" s="118"/>
      <c r="K110" s="118"/>
      <c r="L110" s="118"/>
      <c r="M110" s="118"/>
      <c r="N110" s="118"/>
      <c r="O110" s="118"/>
    </row>
    <row r="111" spans="9:15" x14ac:dyDescent="0.15">
      <c r="I111" s="118"/>
      <c r="J111" s="118"/>
      <c r="K111" s="118"/>
      <c r="L111" s="118"/>
      <c r="M111" s="118"/>
      <c r="N111" s="118"/>
      <c r="O111" s="118"/>
    </row>
    <row r="112" spans="9:15" x14ac:dyDescent="0.15">
      <c r="I112" s="118"/>
      <c r="J112" s="118"/>
      <c r="K112" s="118"/>
      <c r="L112" s="118"/>
      <c r="M112" s="118"/>
      <c r="N112" s="118"/>
      <c r="O112" s="118"/>
    </row>
    <row r="113" spans="9:15" x14ac:dyDescent="0.15">
      <c r="I113" s="118"/>
      <c r="J113" s="118"/>
      <c r="K113" s="118"/>
      <c r="L113" s="118"/>
      <c r="M113" s="118"/>
      <c r="N113" s="118"/>
      <c r="O113" s="118"/>
    </row>
    <row r="114" spans="9:15" x14ac:dyDescent="0.15">
      <c r="I114" s="118"/>
      <c r="J114" s="118"/>
      <c r="K114" s="118"/>
      <c r="L114" s="118"/>
      <c r="M114" s="118"/>
      <c r="N114" s="118"/>
      <c r="O114" s="118"/>
    </row>
    <row r="115" spans="9:15" x14ac:dyDescent="0.15">
      <c r="I115" s="118"/>
      <c r="J115" s="118"/>
      <c r="K115" s="118"/>
      <c r="L115" s="118"/>
      <c r="M115" s="118"/>
      <c r="N115" s="118"/>
      <c r="O115" s="118"/>
    </row>
    <row r="116" spans="9:15" x14ac:dyDescent="0.15">
      <c r="I116" s="118"/>
      <c r="J116" s="118"/>
      <c r="K116" s="118"/>
      <c r="L116" s="118"/>
      <c r="M116" s="118"/>
      <c r="N116" s="118"/>
      <c r="O116" s="118"/>
    </row>
    <row r="117" spans="9:15" x14ac:dyDescent="0.15">
      <c r="I117" s="118"/>
      <c r="J117" s="118"/>
      <c r="K117" s="118"/>
      <c r="L117" s="118"/>
      <c r="M117" s="118"/>
      <c r="N117" s="118"/>
      <c r="O117" s="118"/>
    </row>
    <row r="118" spans="9:15" x14ac:dyDescent="0.15">
      <c r="I118" s="118"/>
      <c r="J118" s="118"/>
      <c r="K118" s="118"/>
      <c r="L118" s="118"/>
      <c r="M118" s="118"/>
      <c r="N118" s="118"/>
      <c r="O118" s="118"/>
    </row>
    <row r="119" spans="9:15" x14ac:dyDescent="0.15">
      <c r="I119" s="118"/>
      <c r="J119" s="118"/>
      <c r="K119" s="118"/>
      <c r="L119" s="118"/>
      <c r="M119" s="118"/>
      <c r="N119" s="118"/>
      <c r="O119" s="118"/>
    </row>
    <row r="120" spans="9:15" x14ac:dyDescent="0.15">
      <c r="I120" s="118"/>
      <c r="J120" s="118"/>
      <c r="K120" s="118"/>
      <c r="L120" s="118"/>
      <c r="M120" s="118"/>
      <c r="N120" s="118"/>
      <c r="O120" s="118"/>
    </row>
    <row r="121" spans="9:15" x14ac:dyDescent="0.15">
      <c r="I121" s="118"/>
      <c r="J121" s="118"/>
      <c r="K121" s="118"/>
      <c r="L121" s="118"/>
      <c r="M121" s="118"/>
      <c r="N121" s="118"/>
      <c r="O121" s="118"/>
    </row>
    <row r="122" spans="9:15" x14ac:dyDescent="0.15">
      <c r="I122" s="118"/>
      <c r="J122" s="118"/>
      <c r="K122" s="118"/>
      <c r="L122" s="118"/>
      <c r="M122" s="118"/>
      <c r="N122" s="118"/>
      <c r="O122" s="118"/>
    </row>
    <row r="123" spans="9:15" x14ac:dyDescent="0.15">
      <c r="I123" s="118"/>
      <c r="J123" s="118"/>
      <c r="K123" s="118"/>
      <c r="L123" s="118"/>
      <c r="M123" s="118"/>
      <c r="N123" s="118"/>
      <c r="O123" s="118"/>
    </row>
    <row r="124" spans="9:15" x14ac:dyDescent="0.15">
      <c r="I124" s="118"/>
      <c r="J124" s="118"/>
      <c r="K124" s="118"/>
      <c r="L124" s="118"/>
      <c r="M124" s="118"/>
      <c r="N124" s="118"/>
      <c r="O124" s="118"/>
    </row>
    <row r="125" spans="9:15" x14ac:dyDescent="0.15">
      <c r="I125" s="118"/>
      <c r="J125" s="118"/>
      <c r="K125" s="118"/>
      <c r="L125" s="118"/>
      <c r="M125" s="118"/>
      <c r="N125" s="118"/>
      <c r="O125" s="118"/>
    </row>
    <row r="126" spans="9:15" x14ac:dyDescent="0.15">
      <c r="I126" s="118"/>
      <c r="J126" s="118"/>
      <c r="K126" s="118"/>
      <c r="L126" s="118"/>
      <c r="M126" s="118"/>
      <c r="N126" s="118"/>
      <c r="O126" s="118"/>
    </row>
    <row r="127" spans="9:15" x14ac:dyDescent="0.15">
      <c r="I127" s="118"/>
      <c r="J127" s="118"/>
      <c r="K127" s="118"/>
      <c r="L127" s="118"/>
      <c r="M127" s="118"/>
      <c r="N127" s="118"/>
      <c r="O127" s="118"/>
    </row>
    <row r="128" spans="9:15" x14ac:dyDescent="0.15">
      <c r="I128" s="118"/>
      <c r="J128" s="118"/>
      <c r="K128" s="118"/>
      <c r="L128" s="118"/>
      <c r="M128" s="118"/>
      <c r="N128" s="118"/>
      <c r="O128" s="118"/>
    </row>
    <row r="129" spans="9:15" x14ac:dyDescent="0.15">
      <c r="I129" s="118"/>
      <c r="J129" s="118"/>
      <c r="K129" s="118"/>
      <c r="L129" s="118"/>
      <c r="M129" s="118"/>
      <c r="N129" s="118"/>
      <c r="O129" s="118"/>
    </row>
    <row r="130" spans="9:15" x14ac:dyDescent="0.15">
      <c r="I130" s="118"/>
      <c r="J130" s="118"/>
      <c r="K130" s="118"/>
      <c r="L130" s="118"/>
      <c r="M130" s="118"/>
      <c r="N130" s="118"/>
      <c r="O130" s="118"/>
    </row>
    <row r="131" spans="9:15" x14ac:dyDescent="0.15">
      <c r="I131" s="118"/>
      <c r="J131" s="118"/>
      <c r="K131" s="118"/>
      <c r="L131" s="118"/>
      <c r="M131" s="118"/>
      <c r="N131" s="118"/>
      <c r="O131" s="118"/>
    </row>
    <row r="132" spans="9:15" x14ac:dyDescent="0.15">
      <c r="I132" s="118"/>
      <c r="J132" s="118"/>
      <c r="K132" s="118"/>
      <c r="L132" s="118"/>
      <c r="M132" s="118"/>
      <c r="N132" s="118"/>
      <c r="O132" s="118"/>
    </row>
    <row r="133" spans="9:15" x14ac:dyDescent="0.15">
      <c r="I133" s="118"/>
      <c r="J133" s="118"/>
      <c r="K133" s="118"/>
      <c r="L133" s="118"/>
      <c r="M133" s="118"/>
      <c r="N133" s="118"/>
      <c r="O133" s="118"/>
    </row>
    <row r="134" spans="9:15" x14ac:dyDescent="0.15">
      <c r="I134" s="118"/>
      <c r="J134" s="118"/>
      <c r="K134" s="118"/>
      <c r="L134" s="118"/>
      <c r="M134" s="118"/>
      <c r="N134" s="118"/>
      <c r="O134" s="118"/>
    </row>
    <row r="135" spans="9:15" x14ac:dyDescent="0.15">
      <c r="I135" s="118"/>
      <c r="J135" s="118"/>
      <c r="K135" s="118"/>
      <c r="L135" s="118"/>
      <c r="M135" s="118"/>
      <c r="N135" s="118"/>
      <c r="O135" s="118"/>
    </row>
    <row r="136" spans="9:15" x14ac:dyDescent="0.15">
      <c r="I136" s="118"/>
      <c r="J136" s="118"/>
      <c r="K136" s="118"/>
      <c r="L136" s="118"/>
      <c r="M136" s="118"/>
      <c r="N136" s="118"/>
      <c r="O136" s="118"/>
    </row>
    <row r="137" spans="9:15" x14ac:dyDescent="0.15">
      <c r="I137" s="118"/>
      <c r="J137" s="118"/>
      <c r="K137" s="118"/>
      <c r="L137" s="118"/>
      <c r="M137" s="118"/>
      <c r="N137" s="118"/>
      <c r="O137" s="118"/>
    </row>
    <row r="138" spans="9:15" x14ac:dyDescent="0.15">
      <c r="I138" s="118"/>
      <c r="J138" s="118"/>
      <c r="K138" s="118"/>
      <c r="L138" s="118"/>
      <c r="M138" s="118"/>
      <c r="N138" s="118"/>
      <c r="O138" s="118"/>
    </row>
    <row r="139" spans="9:15" x14ac:dyDescent="0.15">
      <c r="I139" s="118"/>
      <c r="J139" s="118"/>
      <c r="K139" s="118"/>
      <c r="L139" s="118"/>
      <c r="M139" s="118"/>
      <c r="N139" s="118"/>
    </row>
    <row r="140" spans="9:15" x14ac:dyDescent="0.15">
      <c r="I140" s="118"/>
      <c r="J140" s="118"/>
      <c r="K140" s="118"/>
      <c r="L140" s="118"/>
      <c r="M140" s="118"/>
      <c r="N140" s="118"/>
    </row>
    <row r="141" spans="9:15" x14ac:dyDescent="0.15">
      <c r="I141" s="118"/>
      <c r="J141" s="118"/>
      <c r="K141" s="118"/>
      <c r="L141" s="118"/>
      <c r="M141" s="118"/>
      <c r="N141" s="118"/>
    </row>
    <row r="142" spans="9:15" x14ac:dyDescent="0.15">
      <c r="I142" s="118"/>
      <c r="J142" s="118"/>
      <c r="K142" s="118"/>
      <c r="L142" s="118"/>
      <c r="M142" s="118"/>
      <c r="N142" s="118"/>
    </row>
    <row r="143" spans="9:15" x14ac:dyDescent="0.15">
      <c r="I143" s="118"/>
      <c r="J143" s="118"/>
      <c r="K143" s="118"/>
      <c r="L143" s="118"/>
      <c r="M143" s="118"/>
      <c r="N143" s="118"/>
    </row>
    <row r="144" spans="9:15" x14ac:dyDescent="0.15">
      <c r="I144" s="118"/>
      <c r="J144" s="118"/>
      <c r="K144" s="118"/>
      <c r="L144" s="118"/>
      <c r="M144" s="118"/>
      <c r="N144" s="118"/>
    </row>
    <row r="145" spans="9:14" x14ac:dyDescent="0.15">
      <c r="I145" s="118"/>
      <c r="J145" s="118"/>
      <c r="K145" s="118"/>
      <c r="L145" s="118"/>
      <c r="M145" s="118"/>
      <c r="N145" s="118"/>
    </row>
    <row r="146" spans="9:14" x14ac:dyDescent="0.15">
      <c r="I146" s="118"/>
      <c r="J146" s="118"/>
      <c r="K146" s="118"/>
      <c r="L146" s="118"/>
      <c r="M146" s="118"/>
      <c r="N146" s="118"/>
    </row>
    <row r="147" spans="9:14" x14ac:dyDescent="0.15">
      <c r="I147" s="118"/>
      <c r="J147" s="118"/>
      <c r="K147" s="118"/>
      <c r="L147" s="118"/>
      <c r="M147" s="118"/>
      <c r="N147" s="118"/>
    </row>
    <row r="148" spans="9:14" x14ac:dyDescent="0.15">
      <c r="I148" s="118"/>
      <c r="J148" s="118"/>
      <c r="K148" s="118"/>
      <c r="L148" s="118"/>
      <c r="M148" s="118"/>
      <c r="N148" s="118"/>
    </row>
    <row r="149" spans="9:14" x14ac:dyDescent="0.15">
      <c r="I149" s="118"/>
      <c r="J149" s="118"/>
      <c r="K149" s="118"/>
      <c r="L149" s="118"/>
      <c r="M149" s="118"/>
      <c r="N149" s="118"/>
    </row>
    <row r="150" spans="9:14" x14ac:dyDescent="0.15">
      <c r="I150" s="118"/>
      <c r="J150" s="118"/>
      <c r="K150" s="118"/>
      <c r="L150" s="118"/>
      <c r="M150" s="118"/>
      <c r="N150" s="118"/>
    </row>
    <row r="151" spans="9:14" x14ac:dyDescent="0.15">
      <c r="I151" s="118"/>
      <c r="J151" s="118"/>
      <c r="K151" s="118"/>
      <c r="L151" s="118"/>
      <c r="M151" s="118"/>
      <c r="N151" s="118"/>
    </row>
    <row r="152" spans="9:14" x14ac:dyDescent="0.15">
      <c r="I152" s="118"/>
      <c r="J152" s="118"/>
      <c r="K152" s="118"/>
      <c r="L152" s="118"/>
      <c r="M152" s="118"/>
      <c r="N152" s="118"/>
    </row>
    <row r="153" spans="9:14" x14ac:dyDescent="0.15">
      <c r="I153" s="118"/>
      <c r="J153" s="118"/>
      <c r="K153" s="118"/>
      <c r="L153" s="118"/>
      <c r="M153" s="118"/>
      <c r="N153" s="118"/>
    </row>
    <row r="154" spans="9:14" x14ac:dyDescent="0.15">
      <c r="I154" s="118"/>
      <c r="J154" s="118"/>
      <c r="K154" s="118"/>
      <c r="L154" s="118"/>
      <c r="M154" s="118"/>
      <c r="N154" s="118"/>
    </row>
    <row r="155" spans="9:14" x14ac:dyDescent="0.15">
      <c r="J155" s="118"/>
      <c r="K155" s="118"/>
      <c r="L155" s="118"/>
      <c r="M155" s="118"/>
      <c r="N155" s="118"/>
    </row>
    <row r="156" spans="9:14" x14ac:dyDescent="0.15">
      <c r="J156" s="118"/>
      <c r="K156" s="118"/>
      <c r="L156" s="118"/>
      <c r="M156" s="118"/>
      <c r="N156" s="118"/>
    </row>
    <row r="172" spans="15:15" x14ac:dyDescent="0.15">
      <c r="O172" s="118"/>
    </row>
    <row r="173" spans="15:15" x14ac:dyDescent="0.15">
      <c r="O173" s="118"/>
    </row>
    <row r="174" spans="15:15" x14ac:dyDescent="0.15">
      <c r="O174" s="118"/>
    </row>
    <row r="175" spans="15:15" x14ac:dyDescent="0.15">
      <c r="O175" s="118"/>
    </row>
    <row r="176" spans="15:15" x14ac:dyDescent="0.15">
      <c r="O176" s="118"/>
    </row>
    <row r="177" spans="15:15" x14ac:dyDescent="0.15">
      <c r="O177" s="118"/>
    </row>
    <row r="178" spans="15:15" x14ac:dyDescent="0.15">
      <c r="O178" s="118"/>
    </row>
    <row r="179" spans="15:15" x14ac:dyDescent="0.15">
      <c r="O179" s="118"/>
    </row>
    <row r="180" spans="15:15" x14ac:dyDescent="0.15">
      <c r="O180" s="118"/>
    </row>
    <row r="181" spans="15:15" x14ac:dyDescent="0.15">
      <c r="O181" s="118"/>
    </row>
    <row r="182" spans="15:15" x14ac:dyDescent="0.15">
      <c r="O182" s="118"/>
    </row>
    <row r="183" spans="15:15" x14ac:dyDescent="0.15">
      <c r="O183" s="118"/>
    </row>
    <row r="184" spans="15:15" x14ac:dyDescent="0.15">
      <c r="O184" s="118"/>
    </row>
    <row r="185" spans="15:15" x14ac:dyDescent="0.15">
      <c r="O185" s="118"/>
    </row>
    <row r="186" spans="15:15" x14ac:dyDescent="0.15">
      <c r="O186" s="118"/>
    </row>
    <row r="187" spans="15:15" x14ac:dyDescent="0.15">
      <c r="O187" s="118"/>
    </row>
    <row r="188" spans="15:15" x14ac:dyDescent="0.15">
      <c r="O188" s="118"/>
    </row>
    <row r="189" spans="15:15" x14ac:dyDescent="0.15">
      <c r="O189" s="118"/>
    </row>
    <row r="190" spans="15:15" x14ac:dyDescent="0.15">
      <c r="O190" s="118"/>
    </row>
    <row r="191" spans="15:15" x14ac:dyDescent="0.15">
      <c r="O191" s="118"/>
    </row>
  </sheetData>
  <mergeCells count="64">
    <mergeCell ref="P57:Q57"/>
    <mergeCell ref="Q51:Q55"/>
    <mergeCell ref="B54:B57"/>
    <mergeCell ref="K54:L54"/>
    <mergeCell ref="K55:L55"/>
    <mergeCell ref="K56:L56"/>
    <mergeCell ref="I57:J57"/>
    <mergeCell ref="K57:L57"/>
    <mergeCell ref="X41:X42"/>
    <mergeCell ref="K42:L42"/>
    <mergeCell ref="I43:I46"/>
    <mergeCell ref="K43:L43"/>
    <mergeCell ref="K44:L44"/>
    <mergeCell ref="X44:X46"/>
    <mergeCell ref="K45:L45"/>
    <mergeCell ref="P45:P56"/>
    <mergeCell ref="Q45:Q49"/>
    <mergeCell ref="K46:L46"/>
    <mergeCell ref="K49:L49"/>
    <mergeCell ref="K50:L50"/>
    <mergeCell ref="I51:I56"/>
    <mergeCell ref="K51:L51"/>
    <mergeCell ref="K52:L52"/>
    <mergeCell ref="K53:L53"/>
    <mergeCell ref="Q37:R37"/>
    <mergeCell ref="K38:L38"/>
    <mergeCell ref="P38:P44"/>
    <mergeCell ref="B39:B49"/>
    <mergeCell ref="K39:L39"/>
    <mergeCell ref="K40:L40"/>
    <mergeCell ref="K41:L41"/>
    <mergeCell ref="I47:I50"/>
    <mergeCell ref="K47:L47"/>
    <mergeCell ref="K48:L48"/>
    <mergeCell ref="B50:B53"/>
    <mergeCell ref="B12:B16"/>
    <mergeCell ref="I16:I20"/>
    <mergeCell ref="B17:B20"/>
    <mergeCell ref="K34:L34"/>
    <mergeCell ref="I35:I42"/>
    <mergeCell ref="K35:L35"/>
    <mergeCell ref="K36:L36"/>
    <mergeCell ref="K37:L37"/>
    <mergeCell ref="B21:B24"/>
    <mergeCell ref="I21:I23"/>
    <mergeCell ref="I24:I27"/>
    <mergeCell ref="B28:B38"/>
    <mergeCell ref="I28:I31"/>
    <mergeCell ref="B5:B7"/>
    <mergeCell ref="T5:U5"/>
    <mergeCell ref="I6:I8"/>
    <mergeCell ref="T6:U6"/>
    <mergeCell ref="T7:U7"/>
    <mergeCell ref="I4:I5"/>
    <mergeCell ref="J4:J5"/>
    <mergeCell ref="M4:M5"/>
    <mergeCell ref="N4:N5"/>
    <mergeCell ref="T4:U4"/>
    <mergeCell ref="B8:B11"/>
    <mergeCell ref="T8:U8"/>
    <mergeCell ref="I9:I15"/>
    <mergeCell ref="T9:U9"/>
    <mergeCell ref="T10:U10"/>
    <mergeCell ref="T11:U11"/>
  </mergeCells>
  <phoneticPr fontId="4"/>
  <pageMargins left="0.78740157480314965" right="0.78740157480314965" top="0.78740157480314965" bottom="0.78740157480314965" header="0.39370078740157483" footer="0.39370078740157483"/>
  <pageSetup paperSize="9" scale="61" orientation="landscape" horizontalDpi="4294967293"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2"/>
  <sheetViews>
    <sheetView view="pageBreakPreview" topLeftCell="A7" zoomScale="80" zoomScaleNormal="75" zoomScaleSheetLayoutView="80" workbookViewId="0">
      <selection activeCell="F5" sqref="F5"/>
    </sheetView>
  </sheetViews>
  <sheetFormatPr defaultRowHeight="13.5" x14ac:dyDescent="0.15"/>
  <cols>
    <col min="1" max="1" width="1.625" style="52" customWidth="1"/>
    <col min="2" max="2" width="7.625" style="52" customWidth="1"/>
    <col min="3" max="3" width="25.625" style="52" customWidth="1"/>
    <col min="4" max="13" width="15.625" style="52" customWidth="1"/>
    <col min="14" max="16384" width="9" style="52"/>
  </cols>
  <sheetData>
    <row r="1" spans="2:13" ht="9.9499999999999993" customHeight="1" x14ac:dyDescent="0.15">
      <c r="B1" s="51"/>
      <c r="C1" s="51"/>
      <c r="D1" s="51"/>
      <c r="E1" s="51"/>
      <c r="F1" s="51"/>
      <c r="G1" s="51"/>
      <c r="H1" s="51"/>
      <c r="I1" s="51"/>
      <c r="J1" s="51"/>
      <c r="K1" s="51"/>
      <c r="L1" s="51"/>
    </row>
    <row r="2" spans="2:13" ht="24.95" customHeight="1" thickBot="1" x14ac:dyDescent="0.2">
      <c r="B2" s="179" t="s">
        <v>493</v>
      </c>
      <c r="F2" s="197" t="s">
        <v>162</v>
      </c>
      <c r="G2" s="179" t="s">
        <v>789</v>
      </c>
      <c r="I2" s="197" t="s">
        <v>163</v>
      </c>
      <c r="J2" s="179" t="s">
        <v>219</v>
      </c>
    </row>
    <row r="3" spans="2:13" ht="20.100000000000001" customHeight="1" x14ac:dyDescent="0.15">
      <c r="B3" s="839" t="s">
        <v>76</v>
      </c>
      <c r="C3" s="840"/>
      <c r="D3" s="559" t="s">
        <v>307</v>
      </c>
      <c r="E3" s="559" t="s">
        <v>298</v>
      </c>
      <c r="F3" s="559" t="s">
        <v>299</v>
      </c>
      <c r="G3" s="559" t="s">
        <v>300</v>
      </c>
      <c r="H3" s="559" t="s">
        <v>301</v>
      </c>
      <c r="I3" s="559" t="s">
        <v>302</v>
      </c>
      <c r="J3" s="559" t="s">
        <v>303</v>
      </c>
      <c r="K3" s="559" t="s">
        <v>304</v>
      </c>
      <c r="L3" s="559" t="s">
        <v>323</v>
      </c>
      <c r="M3" s="560" t="s">
        <v>305</v>
      </c>
    </row>
    <row r="4" spans="2:13" ht="150" customHeight="1" x14ac:dyDescent="0.15">
      <c r="B4" s="832" t="s">
        <v>67</v>
      </c>
      <c r="C4" s="460" t="s">
        <v>68</v>
      </c>
      <c r="D4" s="53" t="s">
        <v>494</v>
      </c>
      <c r="E4" s="53" t="s">
        <v>495</v>
      </c>
      <c r="F4" s="53" t="s">
        <v>310</v>
      </c>
      <c r="G4" s="53" t="s">
        <v>496</v>
      </c>
      <c r="H4" s="53" t="s">
        <v>325</v>
      </c>
      <c r="I4" s="53" t="s">
        <v>537</v>
      </c>
      <c r="J4" s="53" t="s">
        <v>497</v>
      </c>
      <c r="K4" s="53" t="s">
        <v>498</v>
      </c>
      <c r="L4" s="53" t="s">
        <v>499</v>
      </c>
      <c r="M4" s="54" t="s">
        <v>337</v>
      </c>
    </row>
    <row r="5" spans="2:13" ht="54" x14ac:dyDescent="0.15">
      <c r="B5" s="832"/>
      <c r="C5" s="460" t="s">
        <v>69</v>
      </c>
      <c r="D5" s="320" t="s">
        <v>481</v>
      </c>
      <c r="E5" s="320" t="s">
        <v>500</v>
      </c>
      <c r="F5" s="320" t="s">
        <v>501</v>
      </c>
      <c r="G5" s="460" t="s">
        <v>502</v>
      </c>
      <c r="H5" s="460" t="s">
        <v>503</v>
      </c>
      <c r="I5" s="460" t="s">
        <v>483</v>
      </c>
      <c r="J5" s="460" t="s">
        <v>504</v>
      </c>
      <c r="K5" s="460" t="s">
        <v>505</v>
      </c>
      <c r="L5" s="460" t="s">
        <v>505</v>
      </c>
      <c r="M5" s="55" t="s">
        <v>506</v>
      </c>
    </row>
    <row r="6" spans="2:13" ht="150" customHeight="1" x14ac:dyDescent="0.15">
      <c r="B6" s="832"/>
      <c r="C6" s="460" t="s">
        <v>75</v>
      </c>
      <c r="D6" s="321" t="s">
        <v>782</v>
      </c>
      <c r="E6" s="321" t="s">
        <v>783</v>
      </c>
      <c r="F6" s="321" t="s">
        <v>539</v>
      </c>
      <c r="G6" s="53" t="s">
        <v>484</v>
      </c>
      <c r="H6" s="53" t="s">
        <v>801</v>
      </c>
      <c r="I6" s="53" t="s">
        <v>333</v>
      </c>
      <c r="J6" s="53" t="s">
        <v>332</v>
      </c>
      <c r="K6" s="53" t="s">
        <v>331</v>
      </c>
      <c r="L6" s="53"/>
      <c r="M6" s="54" t="s">
        <v>339</v>
      </c>
    </row>
    <row r="7" spans="2:13" ht="20.100000000000001" customHeight="1" x14ac:dyDescent="0.15">
      <c r="B7" s="832"/>
      <c r="C7" s="57" t="s">
        <v>72</v>
      </c>
      <c r="D7" s="461"/>
      <c r="E7" s="461">
        <v>2</v>
      </c>
      <c r="F7" s="461">
        <v>14</v>
      </c>
      <c r="G7" s="461"/>
      <c r="H7" s="460">
        <v>11</v>
      </c>
      <c r="I7" s="460">
        <v>8</v>
      </c>
      <c r="J7" s="460">
        <v>8</v>
      </c>
      <c r="K7" s="460">
        <v>13</v>
      </c>
      <c r="L7" s="460"/>
      <c r="M7" s="460">
        <v>2</v>
      </c>
    </row>
    <row r="8" spans="2:13" ht="20.100000000000001" customHeight="1" x14ac:dyDescent="0.15">
      <c r="B8" s="832"/>
      <c r="C8" s="461" t="s">
        <v>73</v>
      </c>
      <c r="D8" s="461">
        <v>24</v>
      </c>
      <c r="E8" s="461">
        <v>8</v>
      </c>
      <c r="F8" s="461">
        <v>18</v>
      </c>
      <c r="G8" s="461">
        <v>34</v>
      </c>
      <c r="H8" s="460">
        <v>12</v>
      </c>
      <c r="I8" s="460">
        <v>12</v>
      </c>
      <c r="J8" s="460">
        <v>8</v>
      </c>
      <c r="K8" s="460">
        <v>70</v>
      </c>
      <c r="L8" s="460"/>
      <c r="M8" s="460">
        <v>21</v>
      </c>
    </row>
    <row r="9" spans="2:13" ht="20.100000000000001" customHeight="1" x14ac:dyDescent="0.15">
      <c r="B9" s="832"/>
      <c r="C9" s="460" t="s">
        <v>74</v>
      </c>
      <c r="D9" s="460"/>
      <c r="E9" s="460"/>
      <c r="F9" s="460">
        <v>2</v>
      </c>
      <c r="G9" s="460"/>
      <c r="H9" s="460"/>
      <c r="I9" s="460"/>
      <c r="J9" s="460">
        <v>2</v>
      </c>
      <c r="K9" s="460">
        <v>2</v>
      </c>
      <c r="L9" s="460"/>
      <c r="M9" s="460">
        <v>2</v>
      </c>
    </row>
    <row r="10" spans="2:13" ht="150" customHeight="1" x14ac:dyDescent="0.15">
      <c r="B10" s="833" t="s">
        <v>70</v>
      </c>
      <c r="C10" s="834"/>
      <c r="D10" s="53" t="s">
        <v>507</v>
      </c>
      <c r="E10" s="429"/>
      <c r="F10" s="322" t="s">
        <v>336</v>
      </c>
      <c r="G10" s="320"/>
      <c r="H10" s="461"/>
      <c r="I10" s="461" t="s">
        <v>316</v>
      </c>
      <c r="J10" s="461"/>
      <c r="K10" s="461"/>
      <c r="L10" s="461"/>
      <c r="M10" s="461"/>
    </row>
    <row r="11" spans="2:13" ht="150" customHeight="1" thickBot="1" x14ac:dyDescent="0.2">
      <c r="B11" s="835" t="s">
        <v>71</v>
      </c>
      <c r="C11" s="836"/>
      <c r="D11" s="421" t="s">
        <v>508</v>
      </c>
      <c r="E11" s="421"/>
      <c r="F11" s="423" t="s">
        <v>509</v>
      </c>
      <c r="H11" s="423"/>
      <c r="I11" s="424"/>
      <c r="J11" s="424"/>
      <c r="K11" s="423" t="s">
        <v>510</v>
      </c>
      <c r="L11" s="424"/>
      <c r="M11" s="424"/>
    </row>
    <row r="12" spans="2:13" ht="9.75" customHeight="1" x14ac:dyDescent="0.15">
      <c r="B12" s="58"/>
    </row>
  </sheetData>
  <mergeCells count="4">
    <mergeCell ref="B3:C3"/>
    <mergeCell ref="B4:B9"/>
    <mergeCell ref="B10:C10"/>
    <mergeCell ref="B11:C11"/>
  </mergeCells>
  <phoneticPr fontId="4"/>
  <pageMargins left="0.78740157480314965" right="0.78740157480314965" top="0.78740157480314965" bottom="0.78740157480314965" header="0.39370078740157483" footer="0.39370078740157483"/>
  <pageSetup paperSize="9" scale="68" orientation="landscape" verticalDpi="300"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9"/>
  <sheetViews>
    <sheetView showZeros="0" zoomScale="75" zoomScaleNormal="75" zoomScaleSheetLayoutView="75" workbookViewId="0"/>
  </sheetViews>
  <sheetFormatPr defaultColWidth="10.875" defaultRowHeight="13.5" x14ac:dyDescent="0.15"/>
  <cols>
    <col min="1" max="1" width="1.625" style="69" customWidth="1"/>
    <col min="2" max="2" width="5.875" style="69" customWidth="1"/>
    <col min="3" max="3" width="10.625" style="69" customWidth="1"/>
    <col min="4" max="4" width="12.375" style="69" customWidth="1"/>
    <col min="5" max="5" width="14.625" style="69" customWidth="1"/>
    <col min="6" max="7" width="15.875" style="69" customWidth="1"/>
    <col min="8" max="8" width="10.875" style="69"/>
    <col min="9" max="9" width="11.375" style="69" bestFit="1" customWidth="1"/>
    <col min="10" max="10" width="13.375" style="69" customWidth="1"/>
    <col min="11" max="11" width="7.125" style="69" customWidth="1"/>
    <col min="12" max="12" width="15.375" style="69" customWidth="1"/>
    <col min="13" max="13" width="9.375" style="69" bestFit="1" customWidth="1"/>
    <col min="14" max="14" width="10.875" style="69"/>
    <col min="15" max="15" width="7.25" style="69" customWidth="1"/>
    <col min="16" max="16" width="9.625" style="69" customWidth="1"/>
    <col min="17" max="17" width="10.875" style="69" customWidth="1"/>
    <col min="18" max="18" width="7.5" style="69" customWidth="1"/>
    <col min="19" max="19" width="3.75" style="69" customWidth="1"/>
    <col min="20" max="16384" width="10.875" style="69"/>
  </cols>
  <sheetData>
    <row r="1" spans="2:19" s="70" customFormat="1" ht="9.9499999999999993" customHeight="1" x14ac:dyDescent="0.15">
      <c r="B1" s="69"/>
      <c r="C1" s="69"/>
      <c r="D1" s="69"/>
      <c r="E1" s="69"/>
      <c r="F1" s="69"/>
      <c r="G1" s="69"/>
      <c r="H1" s="69"/>
      <c r="I1" s="69"/>
      <c r="J1" s="69"/>
      <c r="K1" s="69"/>
      <c r="L1" s="69"/>
      <c r="M1" s="69"/>
      <c r="N1" s="69"/>
      <c r="O1" s="69"/>
      <c r="P1" s="69"/>
      <c r="Q1" s="69"/>
      <c r="R1" s="69"/>
      <c r="S1" s="69"/>
    </row>
    <row r="2" spans="2:19" s="70" customFormat="1" ht="24.95" customHeight="1" thickBot="1" x14ac:dyDescent="0.2">
      <c r="B2" s="3" t="s">
        <v>474</v>
      </c>
      <c r="H2" s="71" t="s">
        <v>162</v>
      </c>
      <c r="I2" s="3" t="s">
        <v>885</v>
      </c>
      <c r="K2" s="71" t="s">
        <v>163</v>
      </c>
      <c r="L2" s="3" t="s">
        <v>219</v>
      </c>
      <c r="N2" s="69"/>
      <c r="O2" s="69"/>
      <c r="Q2" s="4"/>
      <c r="R2" s="4"/>
    </row>
    <row r="3" spans="2:19" s="70" customFormat="1" ht="18" customHeight="1" x14ac:dyDescent="0.15">
      <c r="B3" s="1254" t="s">
        <v>17</v>
      </c>
      <c r="C3" s="1255"/>
      <c r="D3" s="1255"/>
      <c r="E3" s="1256"/>
      <c r="F3" s="664" t="s">
        <v>18</v>
      </c>
      <c r="G3" s="665"/>
      <c r="H3" s="666" t="s">
        <v>19</v>
      </c>
      <c r="I3" s="667"/>
      <c r="J3" s="667"/>
      <c r="K3" s="1257" t="s">
        <v>822</v>
      </c>
      <c r="L3" s="1258"/>
      <c r="M3" s="1258"/>
      <c r="N3" s="1258"/>
      <c r="O3" s="1258"/>
      <c r="P3" s="1258"/>
      <c r="Q3" s="1258"/>
      <c r="R3" s="1258"/>
      <c r="S3" s="1259"/>
    </row>
    <row r="4" spans="2:19" s="70" customFormat="1" ht="18" customHeight="1" x14ac:dyDescent="0.15">
      <c r="B4" s="1252" t="s">
        <v>20</v>
      </c>
      <c r="C4" s="1253"/>
      <c r="D4" s="574" t="s">
        <v>131</v>
      </c>
      <c r="E4" s="575"/>
      <c r="F4" s="399">
        <f>R7</f>
        <v>544000</v>
      </c>
      <c r="G4" s="574" t="s">
        <v>123</v>
      </c>
      <c r="H4" s="771"/>
      <c r="I4" s="771"/>
      <c r="J4" s="771"/>
      <c r="K4" s="397" t="s">
        <v>190</v>
      </c>
      <c r="L4" s="398" t="s">
        <v>823</v>
      </c>
      <c r="M4" s="541" t="s">
        <v>21</v>
      </c>
      <c r="N4" s="541" t="s">
        <v>20</v>
      </c>
      <c r="O4" s="398" t="s">
        <v>190</v>
      </c>
      <c r="P4" s="398" t="s">
        <v>823</v>
      </c>
      <c r="Q4" s="541" t="s">
        <v>21</v>
      </c>
      <c r="R4" s="1149" t="s">
        <v>20</v>
      </c>
      <c r="S4" s="1150"/>
    </row>
    <row r="5" spans="2:19" s="70" customFormat="1" ht="18" customHeight="1" x14ac:dyDescent="0.15">
      <c r="B5" s="1252"/>
      <c r="C5" s="1253"/>
      <c r="D5" s="574" t="s">
        <v>58</v>
      </c>
      <c r="E5" s="575"/>
      <c r="F5" s="399"/>
      <c r="G5" s="123"/>
      <c r="H5" s="134"/>
      <c r="I5" s="134"/>
      <c r="J5" s="134"/>
      <c r="K5" s="400">
        <v>1</v>
      </c>
      <c r="L5" s="399">
        <v>800</v>
      </c>
      <c r="M5" s="399">
        <v>272</v>
      </c>
      <c r="N5" s="399">
        <f>L5*M5</f>
        <v>217600</v>
      </c>
      <c r="O5" s="399"/>
      <c r="P5" s="399"/>
      <c r="Q5" s="399"/>
      <c r="R5" s="1260">
        <f>P5*Q5</f>
        <v>0</v>
      </c>
      <c r="S5" s="1261"/>
    </row>
    <row r="6" spans="2:19" s="70" customFormat="1" ht="18" customHeight="1" x14ac:dyDescent="0.15">
      <c r="B6" s="1243" t="s">
        <v>134</v>
      </c>
      <c r="C6" s="1244" t="s">
        <v>213</v>
      </c>
      <c r="D6" s="399" t="s">
        <v>45</v>
      </c>
      <c r="E6" s="144"/>
      <c r="F6" s="399">
        <f>+P9</f>
        <v>0</v>
      </c>
      <c r="G6" s="123" t="s">
        <v>824</v>
      </c>
      <c r="H6" s="134"/>
      <c r="I6" s="134"/>
      <c r="J6" s="134"/>
      <c r="K6" s="795">
        <v>2</v>
      </c>
      <c r="L6" s="399">
        <v>1200</v>
      </c>
      <c r="M6" s="399">
        <v>272</v>
      </c>
      <c r="N6" s="399">
        <f>L6*M6</f>
        <v>326400</v>
      </c>
      <c r="O6" s="399"/>
      <c r="P6" s="399"/>
      <c r="Q6" s="399"/>
      <c r="R6" s="1260">
        <f t="shared" ref="R6" si="0">P6*Q6</f>
        <v>0</v>
      </c>
      <c r="S6" s="1261"/>
    </row>
    <row r="7" spans="2:19" s="70" customFormat="1" ht="18" customHeight="1" thickBot="1" x14ac:dyDescent="0.2">
      <c r="B7" s="1112"/>
      <c r="C7" s="1115"/>
      <c r="D7" s="399" t="s">
        <v>46</v>
      </c>
      <c r="E7" s="144"/>
      <c r="F7" s="399">
        <f>P18</f>
        <v>89214</v>
      </c>
      <c r="G7" s="574" t="s">
        <v>1122</v>
      </c>
      <c r="H7" s="771"/>
      <c r="I7" s="771"/>
      <c r="J7" s="772"/>
      <c r="K7" s="83"/>
      <c r="L7" s="72"/>
      <c r="M7" s="72"/>
      <c r="N7" s="401">
        <f t="shared" ref="N7" si="1">L7*M7</f>
        <v>0</v>
      </c>
      <c r="O7" s="73" t="s">
        <v>22</v>
      </c>
      <c r="P7" s="580">
        <f>SUM(L5:L7,P5:Q6)</f>
        <v>2000</v>
      </c>
      <c r="Q7" s="581">
        <f>R7/P7</f>
        <v>272</v>
      </c>
      <c r="R7" s="1250">
        <f>SUM(N5:N7,R5:S6)</f>
        <v>544000</v>
      </c>
      <c r="S7" s="1251"/>
    </row>
    <row r="8" spans="2:19" s="70" customFormat="1" ht="18" customHeight="1" thickTop="1" x14ac:dyDescent="0.15">
      <c r="B8" s="1112"/>
      <c r="C8" s="1115"/>
      <c r="D8" s="399" t="s">
        <v>47</v>
      </c>
      <c r="E8" s="144"/>
      <c r="F8" s="399">
        <f>P24</f>
        <v>46842.333333333328</v>
      </c>
      <c r="G8" s="123" t="s">
        <v>1123</v>
      </c>
      <c r="H8" s="134"/>
      <c r="I8" s="134"/>
      <c r="J8" s="150"/>
      <c r="K8" s="1135" t="s">
        <v>135</v>
      </c>
      <c r="L8" s="143" t="s">
        <v>100</v>
      </c>
      <c r="M8" s="540" t="s">
        <v>7</v>
      </c>
      <c r="N8" s="209" t="s">
        <v>829</v>
      </c>
      <c r="O8" s="539" t="s">
        <v>21</v>
      </c>
      <c r="P8" s="539" t="s">
        <v>24</v>
      </c>
      <c r="Q8" s="1138" t="s">
        <v>25</v>
      </c>
      <c r="R8" s="1139"/>
      <c r="S8" s="1140"/>
    </row>
    <row r="9" spans="2:19" s="70" customFormat="1" ht="18" customHeight="1" x14ac:dyDescent="0.15">
      <c r="B9" s="1112"/>
      <c r="C9" s="1115"/>
      <c r="D9" s="399" t="s">
        <v>59</v>
      </c>
      <c r="E9" s="144"/>
      <c r="F9" s="399">
        <f>P33</f>
        <v>6321.956000000001</v>
      </c>
      <c r="G9" s="123" t="s">
        <v>1124</v>
      </c>
      <c r="H9" s="134"/>
      <c r="I9" s="134"/>
      <c r="J9" s="150"/>
      <c r="K9" s="1136"/>
      <c r="L9" s="582"/>
      <c r="M9" s="583" t="s">
        <v>195</v>
      </c>
      <c r="N9" s="584"/>
      <c r="O9" s="584"/>
      <c r="P9" s="584">
        <f>N9*O9</f>
        <v>0</v>
      </c>
      <c r="Q9" s="1262"/>
      <c r="R9" s="1263"/>
      <c r="S9" s="1264"/>
    </row>
    <row r="10" spans="2:19" s="70" customFormat="1" ht="18" customHeight="1" x14ac:dyDescent="0.15">
      <c r="B10" s="1112"/>
      <c r="C10" s="1115"/>
      <c r="D10" s="399" t="s">
        <v>48</v>
      </c>
      <c r="E10" s="144"/>
      <c r="F10" s="399">
        <f>'8　はるか算出基礎'!$V$11</f>
        <v>60000</v>
      </c>
      <c r="G10" s="1265"/>
      <c r="H10" s="1266"/>
      <c r="I10" s="1266"/>
      <c r="J10" s="1261"/>
      <c r="K10" s="1136"/>
      <c r="L10" s="585"/>
      <c r="M10" s="586"/>
      <c r="N10" s="584"/>
      <c r="O10" s="584"/>
      <c r="P10" s="584">
        <f>N10*O10</f>
        <v>0</v>
      </c>
      <c r="Q10" s="1262"/>
      <c r="R10" s="1263"/>
      <c r="S10" s="1264"/>
    </row>
    <row r="11" spans="2:19" s="70" customFormat="1" ht="18" customHeight="1" thickBot="1" x14ac:dyDescent="0.2">
      <c r="B11" s="1112"/>
      <c r="C11" s="1115"/>
      <c r="D11" s="399" t="s">
        <v>4</v>
      </c>
      <c r="E11" s="144"/>
      <c r="F11" s="399">
        <f>'8　はるか算出基礎'!$V$34</f>
        <v>1306.6285714285714</v>
      </c>
      <c r="G11" s="1265"/>
      <c r="H11" s="1266"/>
      <c r="I11" s="1266"/>
      <c r="J11" s="1261"/>
      <c r="K11" s="1136"/>
      <c r="L11" s="79" t="s">
        <v>26</v>
      </c>
      <c r="M11" s="78"/>
      <c r="N11" s="79"/>
      <c r="O11" s="79"/>
      <c r="P11" s="79">
        <f>SUM(P9:P10)</f>
        <v>0</v>
      </c>
      <c r="Q11" s="1247"/>
      <c r="R11" s="1248"/>
      <c r="S11" s="1249"/>
    </row>
    <row r="12" spans="2:19" s="70" customFormat="1" ht="18" customHeight="1" thickTop="1" x14ac:dyDescent="0.15">
      <c r="B12" s="1112"/>
      <c r="C12" s="1115"/>
      <c r="D12" s="399" t="s">
        <v>5</v>
      </c>
      <c r="E12" s="144"/>
      <c r="F12" s="399"/>
      <c r="G12" s="123"/>
      <c r="H12" s="134"/>
      <c r="I12" s="134"/>
      <c r="J12" s="150"/>
      <c r="K12" s="1136"/>
      <c r="L12" s="139" t="s">
        <v>831</v>
      </c>
      <c r="M12" s="140"/>
      <c r="N12" s="210" t="s">
        <v>829</v>
      </c>
      <c r="O12" s="538" t="s">
        <v>21</v>
      </c>
      <c r="P12" s="141" t="s">
        <v>24</v>
      </c>
      <c r="Q12" s="1125" t="s">
        <v>25</v>
      </c>
      <c r="R12" s="1126"/>
      <c r="S12" s="1127"/>
    </row>
    <row r="13" spans="2:19" s="70" customFormat="1" ht="18" customHeight="1" x14ac:dyDescent="0.15">
      <c r="B13" s="1112"/>
      <c r="C13" s="1115"/>
      <c r="D13" s="1246" t="s">
        <v>49</v>
      </c>
      <c r="E13" s="402" t="s">
        <v>121</v>
      </c>
      <c r="F13" s="399">
        <f>'６　固定資本装備と減価償却費'!L10*H13</f>
        <v>3633.6</v>
      </c>
      <c r="G13" s="123" t="s">
        <v>830</v>
      </c>
      <c r="H13" s="793">
        <v>0.01</v>
      </c>
      <c r="I13" s="1270" t="s">
        <v>126</v>
      </c>
      <c r="J13" s="1271"/>
      <c r="K13" s="1136"/>
      <c r="L13" s="574" t="s">
        <v>104</v>
      </c>
      <c r="M13" s="586"/>
      <c r="N13" s="123" t="s">
        <v>572</v>
      </c>
      <c r="O13" s="138"/>
      <c r="P13" s="136">
        <f>'8　はるか算出基礎'!G7</f>
        <v>24000</v>
      </c>
      <c r="Q13" s="1267"/>
      <c r="R13" s="1268"/>
      <c r="S13" s="1269"/>
    </row>
    <row r="14" spans="2:19" s="70" customFormat="1" ht="18" customHeight="1" x14ac:dyDescent="0.15">
      <c r="B14" s="1112"/>
      <c r="C14" s="1115"/>
      <c r="D14" s="1121"/>
      <c r="E14" s="402" t="s">
        <v>122</v>
      </c>
      <c r="F14" s="399">
        <f>'６　固定資本装備と減価償却費'!L10*H14</f>
        <v>18168</v>
      </c>
      <c r="G14" s="123" t="s">
        <v>830</v>
      </c>
      <c r="H14" s="793">
        <v>0.05</v>
      </c>
      <c r="I14" s="1270" t="s">
        <v>126</v>
      </c>
      <c r="J14" s="1271"/>
      <c r="K14" s="1136"/>
      <c r="L14" s="574" t="s">
        <v>102</v>
      </c>
      <c r="M14" s="586"/>
      <c r="N14" s="123" t="s">
        <v>839</v>
      </c>
      <c r="O14" s="138"/>
      <c r="P14" s="136">
        <f>'8　はるか算出基礎'!G11</f>
        <v>4680</v>
      </c>
      <c r="Q14" s="1267"/>
      <c r="R14" s="1268"/>
      <c r="S14" s="1269"/>
    </row>
    <row r="15" spans="2:19" s="70" customFormat="1" ht="18" customHeight="1" x14ac:dyDescent="0.15">
      <c r="B15" s="1112"/>
      <c r="C15" s="1115"/>
      <c r="D15" s="1246" t="s">
        <v>60</v>
      </c>
      <c r="E15" s="402" t="s">
        <v>121</v>
      </c>
      <c r="F15" s="399">
        <f>'６　固定資本装備と減価償却費'!P10</f>
        <v>29337.771753862831</v>
      </c>
      <c r="G15" s="123" t="s">
        <v>126</v>
      </c>
      <c r="H15" s="134"/>
      <c r="I15" s="134"/>
      <c r="J15" s="150"/>
      <c r="K15" s="1136"/>
      <c r="L15" s="123" t="s">
        <v>103</v>
      </c>
      <c r="M15" s="134"/>
      <c r="N15" s="123" t="s">
        <v>839</v>
      </c>
      <c r="O15" s="138"/>
      <c r="P15" s="136">
        <f>'8　はるか算出基礎'!G16</f>
        <v>60534</v>
      </c>
      <c r="Q15" s="1267"/>
      <c r="R15" s="1268"/>
      <c r="S15" s="1269"/>
    </row>
    <row r="16" spans="2:19" s="70" customFormat="1" ht="18" customHeight="1" x14ac:dyDescent="0.15">
      <c r="B16" s="1112"/>
      <c r="C16" s="1115"/>
      <c r="D16" s="1120"/>
      <c r="E16" s="402" t="s">
        <v>122</v>
      </c>
      <c r="F16" s="399">
        <f>'６　固定資本装備と減価償却費'!P19</f>
        <v>73083.428571428565</v>
      </c>
      <c r="G16" s="123" t="s">
        <v>126</v>
      </c>
      <c r="H16" s="134"/>
      <c r="I16" s="134"/>
      <c r="J16" s="150"/>
      <c r="K16" s="1136"/>
      <c r="L16" s="123" t="s">
        <v>105</v>
      </c>
      <c r="M16" s="134"/>
      <c r="N16" s="123"/>
      <c r="O16" s="138"/>
      <c r="P16" s="136">
        <f>'8　はるか算出基礎'!G20</f>
        <v>0</v>
      </c>
      <c r="Q16" s="1267"/>
      <c r="R16" s="1268"/>
      <c r="S16" s="1269"/>
    </row>
    <row r="17" spans="1:19" s="70" customFormat="1" ht="18" customHeight="1" x14ac:dyDescent="0.15">
      <c r="B17" s="1112"/>
      <c r="C17" s="1115"/>
      <c r="D17" s="1121"/>
      <c r="E17" s="399" t="s">
        <v>50</v>
      </c>
      <c r="F17" s="399">
        <f>'６　固定資本装備と減価償却費'!P20</f>
        <v>31888.333333333332</v>
      </c>
      <c r="G17" s="123" t="s">
        <v>126</v>
      </c>
      <c r="H17" s="134"/>
      <c r="I17" s="134"/>
      <c r="J17" s="150"/>
      <c r="K17" s="1136"/>
      <c r="L17" s="123" t="s">
        <v>106</v>
      </c>
      <c r="M17" s="134"/>
      <c r="N17" s="123"/>
      <c r="O17" s="136"/>
      <c r="P17" s="136">
        <f>'8　はるか算出基礎'!G24</f>
        <v>0</v>
      </c>
      <c r="Q17" s="1267"/>
      <c r="R17" s="1268"/>
      <c r="S17" s="1269"/>
    </row>
    <row r="18" spans="1:19" s="70" customFormat="1" ht="18" customHeight="1" thickBot="1" x14ac:dyDescent="0.2">
      <c r="A18" s="69"/>
      <c r="B18" s="1112"/>
      <c r="C18" s="1115"/>
      <c r="D18" s="399" t="s">
        <v>51</v>
      </c>
      <c r="E18" s="144"/>
      <c r="F18" s="399"/>
      <c r="G18" s="123"/>
      <c r="H18" s="134"/>
      <c r="I18" s="770"/>
      <c r="J18" s="150"/>
      <c r="K18" s="1136"/>
      <c r="L18" s="79" t="s">
        <v>26</v>
      </c>
      <c r="M18" s="78"/>
      <c r="N18" s="79"/>
      <c r="O18" s="79"/>
      <c r="P18" s="79">
        <f>SUM(P13:P17)</f>
        <v>89214</v>
      </c>
      <c r="Q18" s="1247"/>
      <c r="R18" s="1248"/>
      <c r="S18" s="1249"/>
    </row>
    <row r="19" spans="1:19" s="70" customFormat="1" ht="18" customHeight="1" thickTop="1" x14ac:dyDescent="0.15">
      <c r="A19" s="69"/>
      <c r="B19" s="1112"/>
      <c r="C19" s="1115"/>
      <c r="D19" s="399" t="s">
        <v>101</v>
      </c>
      <c r="E19" s="144"/>
      <c r="F19" s="399">
        <f>SUM(F6:F18)*H19</f>
        <v>3597.9605156338657</v>
      </c>
      <c r="G19" s="151" t="s">
        <v>136</v>
      </c>
      <c r="H19" s="590">
        <v>0.01</v>
      </c>
      <c r="I19" s="771"/>
      <c r="J19" s="794"/>
      <c r="K19" s="1136"/>
      <c r="L19" s="123" t="s">
        <v>836</v>
      </c>
      <c r="M19" s="134"/>
      <c r="N19" s="135" t="s">
        <v>23</v>
      </c>
      <c r="O19" s="135" t="s">
        <v>21</v>
      </c>
      <c r="P19" s="135" t="s">
        <v>24</v>
      </c>
      <c r="Q19" s="1125" t="s">
        <v>25</v>
      </c>
      <c r="R19" s="1126"/>
      <c r="S19" s="1127"/>
    </row>
    <row r="20" spans="1:19" s="70" customFormat="1" ht="18" customHeight="1" x14ac:dyDescent="0.15">
      <c r="A20" s="69"/>
      <c r="B20" s="1112"/>
      <c r="C20" s="1116"/>
      <c r="D20" s="1241" t="s">
        <v>835</v>
      </c>
      <c r="E20" s="1242"/>
      <c r="F20" s="406">
        <f>SUM(F6:F19)</f>
        <v>363394.01207902044</v>
      </c>
      <c r="G20" s="132"/>
      <c r="H20" s="591"/>
      <c r="I20" s="591"/>
      <c r="J20" s="593"/>
      <c r="K20" s="1136"/>
      <c r="L20" s="136" t="s">
        <v>27</v>
      </c>
      <c r="M20" s="134"/>
      <c r="N20" s="123" t="s">
        <v>918</v>
      </c>
      <c r="O20" s="136"/>
      <c r="P20" s="136">
        <f>'8　はるか算出基礎'!G38</f>
        <v>20120</v>
      </c>
      <c r="Q20" s="1267"/>
      <c r="R20" s="1268"/>
      <c r="S20" s="1269"/>
    </row>
    <row r="21" spans="1:19" s="70" customFormat="1" ht="18" customHeight="1" x14ac:dyDescent="0.15">
      <c r="A21" s="69"/>
      <c r="B21" s="1112"/>
      <c r="C21" s="1245" t="s">
        <v>125</v>
      </c>
      <c r="D21" s="1240" t="s">
        <v>52</v>
      </c>
      <c r="E21" s="16" t="s">
        <v>1</v>
      </c>
      <c r="F21" s="399">
        <f>L5*41</f>
        <v>32800</v>
      </c>
      <c r="G21" s="574" t="s">
        <v>270</v>
      </c>
      <c r="H21" s="134"/>
      <c r="I21" s="76"/>
      <c r="J21" s="150"/>
      <c r="K21" s="1136"/>
      <c r="L21" s="136" t="s">
        <v>28</v>
      </c>
      <c r="M21" s="134"/>
      <c r="N21" s="123" t="s">
        <v>919</v>
      </c>
      <c r="O21" s="136"/>
      <c r="P21" s="136">
        <f>'8　はるか算出基礎'!G49</f>
        <v>17696.666666666664</v>
      </c>
      <c r="Q21" s="1267"/>
      <c r="R21" s="1268"/>
      <c r="S21" s="1269"/>
    </row>
    <row r="22" spans="1:19" s="70" customFormat="1" ht="18" customHeight="1" x14ac:dyDescent="0.15">
      <c r="A22" s="69"/>
      <c r="B22" s="1112"/>
      <c r="C22" s="1159"/>
      <c r="D22" s="996"/>
      <c r="E22" s="16" t="s">
        <v>2</v>
      </c>
      <c r="F22" s="227"/>
      <c r="G22" s="574" t="s">
        <v>271</v>
      </c>
      <c r="H22" s="594"/>
      <c r="I22" s="594"/>
      <c r="J22" s="595"/>
      <c r="K22" s="1136"/>
      <c r="L22" s="136" t="s">
        <v>29</v>
      </c>
      <c r="M22" s="134"/>
      <c r="N22" s="123" t="s">
        <v>920</v>
      </c>
      <c r="O22" s="136"/>
      <c r="P22" s="136">
        <f>'8　はるか算出基礎'!G53</f>
        <v>6239.9999999999991</v>
      </c>
      <c r="Q22" s="1267"/>
      <c r="R22" s="1268"/>
      <c r="S22" s="1269"/>
    </row>
    <row r="23" spans="1:19" s="70" customFormat="1" ht="18" customHeight="1" x14ac:dyDescent="0.15">
      <c r="A23" s="69"/>
      <c r="B23" s="1112"/>
      <c r="C23" s="1159"/>
      <c r="D23" s="1161"/>
      <c r="E23" s="16" t="s">
        <v>6</v>
      </c>
      <c r="F23" s="399">
        <f>F4*0.135</f>
        <v>73440</v>
      </c>
      <c r="G23" s="574" t="s">
        <v>272</v>
      </c>
      <c r="H23" s="576"/>
      <c r="I23" s="594"/>
      <c r="J23" s="577"/>
      <c r="K23" s="1136"/>
      <c r="L23" s="136" t="s">
        <v>86</v>
      </c>
      <c r="M23" s="134"/>
      <c r="N23" s="123" t="s">
        <v>921</v>
      </c>
      <c r="O23" s="136"/>
      <c r="P23" s="136">
        <f>'8　はるか算出基礎'!G57</f>
        <v>2785.666666666667</v>
      </c>
      <c r="Q23" s="1267"/>
      <c r="R23" s="1268"/>
      <c r="S23" s="1269"/>
    </row>
    <row r="24" spans="1:19" s="70" customFormat="1" ht="18" customHeight="1" thickBot="1" x14ac:dyDescent="0.2">
      <c r="A24" s="69"/>
      <c r="B24" s="1112"/>
      <c r="C24" s="1159"/>
      <c r="D24" s="16" t="s">
        <v>197</v>
      </c>
      <c r="E24" s="22"/>
      <c r="F24" s="227"/>
      <c r="G24" s="574"/>
      <c r="H24" s="596"/>
      <c r="I24" s="597"/>
      <c r="J24" s="598"/>
      <c r="K24" s="1136"/>
      <c r="L24" s="79" t="s">
        <v>26</v>
      </c>
      <c r="M24" s="78"/>
      <c r="N24" s="79"/>
      <c r="O24" s="79"/>
      <c r="P24" s="79">
        <f>SUM(P20:P23)</f>
        <v>46842.333333333328</v>
      </c>
      <c r="Q24" s="1247"/>
      <c r="R24" s="1248"/>
      <c r="S24" s="1249"/>
    </row>
    <row r="25" spans="1:19" s="70" customFormat="1" ht="18" customHeight="1" thickTop="1" x14ac:dyDescent="0.15">
      <c r="A25" s="69"/>
      <c r="B25" s="1112"/>
      <c r="C25" s="1159"/>
      <c r="D25" s="16" t="s">
        <v>61</v>
      </c>
      <c r="E25" s="22"/>
      <c r="F25" s="227"/>
      <c r="G25" s="574"/>
      <c r="H25" s="152"/>
      <c r="I25" s="153"/>
      <c r="J25" s="154"/>
      <c r="K25" s="1136"/>
      <c r="L25" s="123" t="s">
        <v>841</v>
      </c>
      <c r="M25" s="134"/>
      <c r="N25" s="135" t="s">
        <v>23</v>
      </c>
      <c r="O25" s="135" t="s">
        <v>21</v>
      </c>
      <c r="P25" s="135" t="s">
        <v>24</v>
      </c>
      <c r="Q25" s="1125" t="s">
        <v>25</v>
      </c>
      <c r="R25" s="1126"/>
      <c r="S25" s="1127"/>
    </row>
    <row r="26" spans="1:19" s="70" customFormat="1" ht="18" customHeight="1" x14ac:dyDescent="0.15">
      <c r="A26" s="69"/>
      <c r="B26" s="1112"/>
      <c r="C26" s="1159"/>
      <c r="D26" s="16" t="s">
        <v>78</v>
      </c>
      <c r="E26" s="17"/>
      <c r="F26" s="227">
        <f>'8　はるか算出基礎'!$V$57</f>
        <v>5454</v>
      </c>
      <c r="G26" s="574"/>
      <c r="H26" s="599"/>
      <c r="I26" s="599"/>
      <c r="J26" s="600"/>
      <c r="K26" s="1136"/>
      <c r="L26" s="136" t="s">
        <v>842</v>
      </c>
      <c r="M26" s="137"/>
      <c r="N26" s="123"/>
      <c r="O26" s="138"/>
      <c r="P26" s="136">
        <f>'8　はるか算出基礎'!N8</f>
        <v>0</v>
      </c>
      <c r="Q26" s="1275"/>
      <c r="R26" s="1276"/>
      <c r="S26" s="1277"/>
    </row>
    <row r="27" spans="1:19" s="70" customFormat="1" ht="18" customHeight="1" x14ac:dyDescent="0.15">
      <c r="A27" s="69"/>
      <c r="B27" s="1112"/>
      <c r="C27" s="1159"/>
      <c r="D27" s="23" t="s">
        <v>62</v>
      </c>
      <c r="E27" s="24"/>
      <c r="F27" s="227">
        <v>5000</v>
      </c>
      <c r="G27" s="123" t="s">
        <v>1031</v>
      </c>
      <c r="H27" s="152"/>
      <c r="I27" s="153"/>
      <c r="J27" s="598"/>
      <c r="K27" s="1136"/>
      <c r="L27" s="136" t="s">
        <v>843</v>
      </c>
      <c r="M27" s="137"/>
      <c r="N27" s="123" t="s">
        <v>1071</v>
      </c>
      <c r="O27" s="138">
        <v>158.4</v>
      </c>
      <c r="P27" s="136">
        <f>'8　はるか算出基礎'!N15</f>
        <v>3690.7200000000003</v>
      </c>
      <c r="Q27" s="1275"/>
      <c r="R27" s="1276"/>
      <c r="S27" s="1277"/>
    </row>
    <row r="28" spans="1:19" s="70" customFormat="1" ht="18" customHeight="1" x14ac:dyDescent="0.15">
      <c r="A28" s="69"/>
      <c r="B28" s="1112"/>
      <c r="C28" s="1159"/>
      <c r="D28" s="16" t="s">
        <v>53</v>
      </c>
      <c r="E28" s="17"/>
      <c r="F28" s="227">
        <f>'8　はるか算出基礎'!$N$57</f>
        <v>2402.9120000000003</v>
      </c>
      <c r="G28" s="574"/>
      <c r="H28" s="599"/>
      <c r="I28" s="599"/>
      <c r="J28" s="600"/>
      <c r="K28" s="1136"/>
      <c r="L28" s="136" t="s">
        <v>844</v>
      </c>
      <c r="M28" s="134"/>
      <c r="N28" s="138" t="s">
        <v>1072</v>
      </c>
      <c r="O28" s="138"/>
      <c r="P28" s="136">
        <f>SUM(P26:P27)*R28</f>
        <v>1107.2160000000001</v>
      </c>
      <c r="Q28" s="603" t="s">
        <v>845</v>
      </c>
      <c r="R28" s="604">
        <v>0.3</v>
      </c>
      <c r="S28" s="605"/>
    </row>
    <row r="29" spans="1:19" s="70" customFormat="1" ht="18" customHeight="1" x14ac:dyDescent="0.15">
      <c r="A29" s="69"/>
      <c r="B29" s="1112"/>
      <c r="C29" s="1159"/>
      <c r="D29" s="16" t="s">
        <v>198</v>
      </c>
      <c r="E29" s="22"/>
      <c r="F29" s="227">
        <f>SUM(F21:F28)*H29</f>
        <v>1190.96912</v>
      </c>
      <c r="G29" s="227" t="s">
        <v>214</v>
      </c>
      <c r="H29" s="590">
        <v>0.01</v>
      </c>
      <c r="I29" s="133"/>
      <c r="J29" s="601"/>
      <c r="K29" s="1136"/>
      <c r="L29" s="136" t="s">
        <v>846</v>
      </c>
      <c r="M29" s="137"/>
      <c r="N29" s="123"/>
      <c r="O29" s="138">
        <v>168.4</v>
      </c>
      <c r="P29" s="136">
        <f>'8　はるか算出基礎'!N20</f>
        <v>1524.0200000000002</v>
      </c>
      <c r="Q29" s="1267"/>
      <c r="R29" s="1268"/>
      <c r="S29" s="1269"/>
    </row>
    <row r="30" spans="1:19" s="70" customFormat="1" ht="18" customHeight="1" thickBot="1" x14ac:dyDescent="0.2">
      <c r="A30" s="69"/>
      <c r="B30" s="1113"/>
      <c r="C30" s="1160"/>
      <c r="D30" s="1162" t="s">
        <v>130</v>
      </c>
      <c r="E30" s="1163"/>
      <c r="F30" s="124">
        <f>SUM(F21:F29)</f>
        <v>120287.88111999999</v>
      </c>
      <c r="G30" s="125"/>
      <c r="H30" s="126"/>
      <c r="I30" s="127"/>
      <c r="J30" s="602"/>
      <c r="K30" s="1136"/>
      <c r="L30" s="136" t="s">
        <v>847</v>
      </c>
      <c r="M30" s="137"/>
      <c r="N30" s="123"/>
      <c r="O30" s="138"/>
      <c r="P30" s="136">
        <f>'8　はるか算出基礎'!N23</f>
        <v>0</v>
      </c>
      <c r="Q30" s="1267"/>
      <c r="R30" s="1268"/>
      <c r="S30" s="1269"/>
    </row>
    <row r="31" spans="1:19" s="70" customFormat="1" ht="18" customHeight="1" x14ac:dyDescent="0.15">
      <c r="A31" s="69"/>
      <c r="B31" s="85"/>
      <c r="C31" s="81"/>
      <c r="D31" s="81"/>
      <c r="E31" s="81"/>
      <c r="F31" s="81"/>
      <c r="G31" s="81"/>
      <c r="H31" s="81"/>
      <c r="I31" s="81"/>
      <c r="J31" s="81"/>
      <c r="K31" s="1136"/>
      <c r="L31" s="136" t="s">
        <v>196</v>
      </c>
      <c r="M31" s="137"/>
      <c r="N31" s="123"/>
      <c r="O31" s="138"/>
      <c r="P31" s="136">
        <f>'8　はるか算出基礎'!N27</f>
        <v>0</v>
      </c>
      <c r="Q31" s="603"/>
      <c r="R31" s="576"/>
      <c r="S31" s="577"/>
    </row>
    <row r="32" spans="1:19" s="70" customFormat="1" ht="18" customHeight="1" x14ac:dyDescent="0.15">
      <c r="A32" s="69"/>
      <c r="B32" s="77"/>
      <c r="C32" s="90"/>
      <c r="D32" s="77"/>
      <c r="E32" s="77"/>
      <c r="F32" s="88"/>
      <c r="G32" s="88"/>
      <c r="H32" s="89"/>
      <c r="I32" s="81"/>
      <c r="J32" s="81"/>
      <c r="K32" s="1136"/>
      <c r="L32" s="136" t="s">
        <v>848</v>
      </c>
      <c r="M32" s="134"/>
      <c r="N32" s="123"/>
      <c r="O32" s="138"/>
      <c r="P32" s="136">
        <f>'8　はるか算出基礎'!N31</f>
        <v>0</v>
      </c>
      <c r="Q32" s="1267"/>
      <c r="R32" s="1268"/>
      <c r="S32" s="1269"/>
    </row>
    <row r="33" spans="1:23" ht="18" customHeight="1" thickBot="1" x14ac:dyDescent="0.2">
      <c r="K33" s="1137"/>
      <c r="L33" s="87" t="s">
        <v>26</v>
      </c>
      <c r="M33" s="86"/>
      <c r="N33" s="87"/>
      <c r="O33" s="87"/>
      <c r="P33" s="87">
        <f>SUM(P26:P32)</f>
        <v>6321.956000000001</v>
      </c>
      <c r="Q33" s="1272"/>
      <c r="R33" s="1273"/>
      <c r="S33" s="1274"/>
    </row>
    <row r="34" spans="1:23" ht="18" customHeight="1" x14ac:dyDescent="0.15">
      <c r="K34" s="80"/>
      <c r="L34" s="80"/>
      <c r="M34" s="80"/>
      <c r="N34" s="80"/>
      <c r="O34" s="80"/>
      <c r="P34" s="80"/>
      <c r="Q34" s="80"/>
      <c r="R34" s="80"/>
      <c r="S34" s="80"/>
    </row>
    <row r="35" spans="1:23" ht="18" customHeight="1" x14ac:dyDescent="0.15">
      <c r="K35" s="80"/>
      <c r="L35" s="80"/>
      <c r="M35" s="80"/>
      <c r="N35" s="80"/>
      <c r="O35" s="80"/>
      <c r="P35" s="80"/>
      <c r="Q35" s="80"/>
      <c r="R35" s="80"/>
      <c r="S35" s="80"/>
    </row>
    <row r="36" spans="1:23" ht="18" customHeight="1" x14ac:dyDescent="0.15">
      <c r="K36" s="80"/>
      <c r="L36" s="80"/>
      <c r="M36" s="80"/>
      <c r="N36" s="80"/>
      <c r="O36" s="80"/>
      <c r="P36" s="80"/>
      <c r="Q36" s="80"/>
      <c r="R36" s="80"/>
      <c r="S36" s="80"/>
    </row>
    <row r="37" spans="1:23" ht="18" customHeight="1" x14ac:dyDescent="0.15">
      <c r="K37" s="80"/>
      <c r="L37" s="80"/>
      <c r="M37" s="80"/>
      <c r="N37" s="80"/>
      <c r="O37" s="80"/>
      <c r="P37" s="80"/>
      <c r="Q37" s="80"/>
      <c r="R37" s="80"/>
      <c r="S37" s="80"/>
    </row>
    <row r="38" spans="1:23" s="80" customFormat="1" ht="18" customHeight="1" x14ac:dyDescent="0.15">
      <c r="A38" s="69"/>
      <c r="B38" s="69"/>
      <c r="C38" s="69"/>
      <c r="D38" s="69"/>
      <c r="E38" s="69"/>
      <c r="F38" s="69"/>
      <c r="G38" s="69"/>
      <c r="H38" s="69"/>
      <c r="I38" s="69"/>
      <c r="J38" s="69"/>
    </row>
    <row r="39" spans="1:23" s="80" customFormat="1" ht="18" customHeight="1" x14ac:dyDescent="0.15">
      <c r="A39" s="69"/>
      <c r="B39" s="69"/>
      <c r="C39" s="69"/>
      <c r="D39" s="69"/>
      <c r="E39" s="69"/>
      <c r="F39" s="69"/>
      <c r="G39" s="69"/>
      <c r="H39" s="69"/>
      <c r="I39" s="69"/>
      <c r="J39" s="69"/>
      <c r="T39" s="81"/>
    </row>
    <row r="40" spans="1:23" s="80" customFormat="1" ht="18" customHeight="1" x14ac:dyDescent="0.15">
      <c r="A40" s="69"/>
      <c r="B40" s="69"/>
      <c r="C40" s="69"/>
      <c r="D40" s="69"/>
      <c r="E40" s="69"/>
      <c r="F40" s="69"/>
      <c r="G40" s="69"/>
      <c r="H40" s="69"/>
      <c r="I40" s="69"/>
      <c r="J40" s="69"/>
      <c r="T40" s="70"/>
      <c r="U40" s="70"/>
      <c r="V40" s="70"/>
      <c r="W40" s="70"/>
    </row>
    <row r="41" spans="1:23" s="80" customFormat="1" ht="18" customHeight="1" x14ac:dyDescent="0.15">
      <c r="A41" s="69"/>
      <c r="B41" s="69"/>
      <c r="C41" s="69"/>
      <c r="D41" s="69"/>
      <c r="E41" s="69"/>
      <c r="F41" s="69"/>
      <c r="G41" s="69"/>
      <c r="H41" s="69"/>
      <c r="I41" s="69"/>
      <c r="J41" s="69"/>
      <c r="T41" s="82"/>
      <c r="U41" s="83"/>
      <c r="V41" s="84"/>
      <c r="W41" s="82"/>
    </row>
    <row r="42" spans="1:23" s="80" customFormat="1" ht="18" customHeight="1" x14ac:dyDescent="0.15">
      <c r="A42" s="69"/>
      <c r="B42" s="69"/>
      <c r="C42" s="69"/>
      <c r="D42" s="69"/>
      <c r="E42" s="69"/>
      <c r="F42" s="69"/>
      <c r="G42" s="69"/>
      <c r="H42" s="69"/>
      <c r="I42" s="69"/>
      <c r="J42" s="69"/>
      <c r="T42" s="70"/>
      <c r="U42" s="70"/>
      <c r="V42" s="70"/>
      <c r="W42" s="70"/>
    </row>
    <row r="43" spans="1:23" s="80" customFormat="1" ht="18" customHeight="1" x14ac:dyDescent="0.15">
      <c r="B43" s="69"/>
      <c r="C43" s="69"/>
      <c r="D43" s="69"/>
      <c r="E43" s="69"/>
      <c r="F43" s="69"/>
      <c r="G43" s="69"/>
      <c r="H43" s="69"/>
      <c r="I43" s="69"/>
      <c r="J43" s="69"/>
      <c r="T43" s="71"/>
      <c r="U43" s="81"/>
      <c r="V43" s="70"/>
      <c r="W43" s="82"/>
    </row>
    <row r="44" spans="1:23" s="80" customFormat="1" ht="18" customHeight="1" x14ac:dyDescent="0.15">
      <c r="B44" s="69"/>
      <c r="C44" s="69"/>
      <c r="D44" s="69"/>
      <c r="E44" s="69"/>
      <c r="F44" s="69"/>
      <c r="G44" s="69"/>
      <c r="H44" s="69"/>
      <c r="I44" s="69"/>
      <c r="J44" s="69"/>
      <c r="T44" s="71"/>
      <c r="U44" s="81"/>
      <c r="V44" s="70"/>
      <c r="W44" s="82"/>
    </row>
    <row r="45" spans="1:23" s="80" customFormat="1" ht="18" customHeight="1" x14ac:dyDescent="0.15">
      <c r="B45" s="69"/>
      <c r="C45" s="69"/>
      <c r="D45" s="69"/>
      <c r="E45" s="69"/>
      <c r="F45" s="69"/>
      <c r="G45" s="69"/>
      <c r="H45" s="69"/>
      <c r="I45" s="69"/>
      <c r="J45" s="69"/>
      <c r="T45" s="70"/>
      <c r="U45" s="70"/>
      <c r="V45" s="83"/>
      <c r="W45" s="70"/>
    </row>
    <row r="46" spans="1:23" s="80" customFormat="1" x14ac:dyDescent="0.15">
      <c r="B46" s="69"/>
      <c r="C46" s="69"/>
      <c r="D46" s="69"/>
      <c r="E46" s="69"/>
      <c r="F46" s="69"/>
      <c r="G46" s="69"/>
      <c r="H46" s="69"/>
      <c r="I46" s="69"/>
      <c r="J46" s="69"/>
      <c r="T46" s="71"/>
      <c r="U46" s="70"/>
      <c r="V46" s="70"/>
      <c r="W46" s="82"/>
    </row>
    <row r="47" spans="1:23" s="80" customFormat="1" x14ac:dyDescent="0.15">
      <c r="B47" s="69"/>
      <c r="C47" s="69"/>
      <c r="D47" s="69"/>
      <c r="E47" s="69"/>
      <c r="F47" s="69"/>
      <c r="G47" s="69"/>
      <c r="H47" s="69"/>
      <c r="I47" s="69"/>
      <c r="J47" s="69"/>
      <c r="T47" s="71"/>
      <c r="U47" s="70"/>
      <c r="V47" s="70"/>
      <c r="W47" s="82"/>
    </row>
    <row r="48" spans="1:23" s="80" customFormat="1" x14ac:dyDescent="0.15">
      <c r="B48" s="69"/>
      <c r="C48" s="69"/>
      <c r="D48" s="69"/>
      <c r="E48" s="69"/>
      <c r="F48" s="69"/>
      <c r="G48" s="69"/>
      <c r="H48" s="69"/>
      <c r="I48" s="69"/>
      <c r="J48" s="69"/>
      <c r="T48" s="71"/>
      <c r="U48" s="70"/>
      <c r="V48" s="70"/>
      <c r="W48" s="82"/>
    </row>
    <row r="49" spans="2:23" s="80" customFormat="1" x14ac:dyDescent="0.15">
      <c r="B49" s="69"/>
      <c r="C49" s="69"/>
      <c r="D49" s="69"/>
      <c r="E49" s="69"/>
      <c r="F49" s="69"/>
      <c r="G49" s="69"/>
      <c r="H49" s="69"/>
      <c r="I49" s="69"/>
      <c r="J49" s="69"/>
      <c r="T49" s="71"/>
      <c r="U49" s="70"/>
      <c r="V49" s="70"/>
      <c r="W49" s="82"/>
    </row>
    <row r="50" spans="2:23" s="80" customFormat="1" x14ac:dyDescent="0.15">
      <c r="B50" s="69"/>
      <c r="C50" s="69"/>
      <c r="D50" s="69"/>
      <c r="E50" s="69"/>
      <c r="F50" s="69"/>
      <c r="G50" s="69"/>
      <c r="H50" s="69"/>
      <c r="I50" s="69"/>
      <c r="J50" s="69"/>
      <c r="T50" s="71"/>
      <c r="U50" s="71"/>
      <c r="V50" s="71"/>
      <c r="W50" s="70"/>
    </row>
    <row r="51" spans="2:23" s="80" customFormat="1" ht="13.5" customHeight="1" x14ac:dyDescent="0.15">
      <c r="B51" s="69"/>
      <c r="C51" s="69"/>
      <c r="D51" s="69"/>
      <c r="E51" s="69"/>
      <c r="F51" s="69"/>
      <c r="G51" s="69"/>
      <c r="H51" s="69"/>
      <c r="I51" s="69"/>
      <c r="J51" s="69"/>
      <c r="T51" s="70"/>
      <c r="U51" s="70"/>
      <c r="V51" s="70"/>
      <c r="W51" s="83"/>
    </row>
    <row r="52" spans="2:23" s="80" customFormat="1" x14ac:dyDescent="0.15">
      <c r="B52" s="69"/>
      <c r="C52" s="69"/>
      <c r="D52" s="69"/>
      <c r="E52" s="69"/>
      <c r="F52" s="69"/>
      <c r="G52" s="69"/>
      <c r="H52" s="69"/>
      <c r="I52" s="69"/>
      <c r="J52" s="69"/>
      <c r="K52" s="69"/>
      <c r="L52" s="69"/>
      <c r="M52" s="69"/>
      <c r="N52" s="69"/>
      <c r="O52" s="69"/>
      <c r="P52" s="69"/>
      <c r="Q52" s="69"/>
      <c r="R52" s="69"/>
      <c r="S52" s="69"/>
      <c r="T52" s="82"/>
      <c r="U52" s="70"/>
      <c r="V52" s="83"/>
      <c r="W52" s="82"/>
    </row>
    <row r="53" spans="2:23" s="80" customFormat="1" x14ac:dyDescent="0.15">
      <c r="B53" s="69"/>
      <c r="C53" s="69"/>
      <c r="D53" s="69"/>
      <c r="E53" s="69"/>
      <c r="F53" s="69"/>
      <c r="G53" s="69"/>
      <c r="H53" s="69"/>
      <c r="I53" s="69"/>
      <c r="J53" s="69"/>
      <c r="K53" s="69"/>
      <c r="L53" s="69"/>
      <c r="M53" s="69"/>
      <c r="N53" s="69"/>
      <c r="O53" s="69"/>
      <c r="P53" s="69"/>
      <c r="Q53" s="69"/>
      <c r="R53" s="69"/>
      <c r="S53" s="69"/>
      <c r="T53" s="70"/>
      <c r="U53" s="70"/>
      <c r="V53" s="70"/>
      <c r="W53" s="70"/>
    </row>
    <row r="54" spans="2:23" s="80" customFormat="1" ht="13.5" customHeight="1" x14ac:dyDescent="0.15">
      <c r="B54" s="69"/>
      <c r="C54" s="69"/>
      <c r="D54" s="69"/>
      <c r="E54" s="69"/>
      <c r="F54" s="69"/>
      <c r="G54" s="69"/>
      <c r="H54" s="69"/>
      <c r="I54" s="69"/>
      <c r="J54" s="69"/>
      <c r="K54" s="69"/>
      <c r="L54" s="69"/>
      <c r="M54" s="69"/>
      <c r="N54" s="69"/>
      <c r="O54" s="69"/>
      <c r="P54" s="69"/>
      <c r="Q54" s="69"/>
      <c r="R54" s="69"/>
      <c r="S54" s="69"/>
      <c r="T54" s="71"/>
      <c r="U54" s="70"/>
      <c r="V54" s="71"/>
      <c r="W54" s="82"/>
    </row>
    <row r="55" spans="2:23" s="80" customFormat="1" x14ac:dyDescent="0.15">
      <c r="B55" s="69"/>
      <c r="C55" s="69"/>
      <c r="D55" s="69"/>
      <c r="E55" s="69"/>
      <c r="F55" s="69"/>
      <c r="G55" s="69"/>
      <c r="H55" s="69"/>
      <c r="I55" s="69"/>
      <c r="J55" s="69"/>
      <c r="K55" s="69"/>
      <c r="L55" s="69"/>
      <c r="M55" s="69"/>
      <c r="N55" s="69"/>
      <c r="O55" s="69"/>
      <c r="P55" s="69"/>
      <c r="Q55" s="69"/>
      <c r="R55" s="69"/>
      <c r="S55" s="69"/>
      <c r="T55" s="91"/>
      <c r="U55" s="70"/>
      <c r="V55" s="70"/>
      <c r="W55" s="82"/>
    </row>
    <row r="56" spans="2:23" s="80" customFormat="1" x14ac:dyDescent="0.15">
      <c r="B56" s="69"/>
      <c r="C56" s="69"/>
      <c r="D56" s="69"/>
      <c r="E56" s="69"/>
      <c r="F56" s="69"/>
      <c r="G56" s="69"/>
      <c r="H56" s="69"/>
      <c r="I56" s="69"/>
      <c r="J56" s="69"/>
      <c r="K56" s="69"/>
      <c r="L56" s="69"/>
      <c r="M56" s="69"/>
      <c r="N56" s="69"/>
      <c r="O56" s="69"/>
      <c r="P56" s="69"/>
      <c r="Q56" s="69"/>
      <c r="R56" s="69"/>
      <c r="S56" s="69"/>
      <c r="T56" s="70"/>
      <c r="U56" s="71"/>
      <c r="V56" s="70"/>
      <c r="W56" s="70"/>
    </row>
    <row r="57" spans="2:23" s="80" customFormat="1" x14ac:dyDescent="0.15">
      <c r="B57" s="69"/>
      <c r="C57" s="69"/>
      <c r="D57" s="69"/>
      <c r="E57" s="69"/>
      <c r="F57" s="69"/>
      <c r="G57" s="69"/>
      <c r="H57" s="69"/>
      <c r="I57" s="69"/>
      <c r="J57" s="69"/>
      <c r="K57" s="69"/>
      <c r="L57" s="69"/>
      <c r="M57" s="69"/>
      <c r="N57" s="69"/>
      <c r="O57" s="69"/>
      <c r="P57" s="69"/>
      <c r="Q57" s="69"/>
      <c r="R57" s="69"/>
      <c r="S57" s="69"/>
      <c r="T57" s="81"/>
      <c r="U57" s="81"/>
      <c r="V57" s="81"/>
      <c r="W57" s="81"/>
    </row>
    <row r="58" spans="2:23" s="80" customFormat="1" x14ac:dyDescent="0.15">
      <c r="B58" s="69"/>
      <c r="C58" s="69"/>
      <c r="D58" s="69"/>
      <c r="E58" s="69"/>
      <c r="F58" s="69"/>
      <c r="G58" s="69"/>
      <c r="H58" s="69"/>
      <c r="I58" s="69"/>
      <c r="J58" s="69"/>
      <c r="K58" s="69"/>
      <c r="L58" s="69"/>
      <c r="M58" s="69"/>
      <c r="N58" s="69"/>
      <c r="O58" s="69"/>
      <c r="P58" s="69"/>
      <c r="Q58" s="69"/>
      <c r="R58" s="69"/>
      <c r="S58" s="69"/>
      <c r="T58" s="81"/>
    </row>
    <row r="59" spans="2:23" s="80" customFormat="1" x14ac:dyDescent="0.15">
      <c r="B59" s="69"/>
      <c r="C59" s="69"/>
      <c r="D59" s="69"/>
      <c r="E59" s="69"/>
      <c r="F59" s="69"/>
      <c r="G59" s="69"/>
      <c r="H59" s="69"/>
      <c r="I59" s="69"/>
      <c r="J59" s="69"/>
      <c r="K59" s="69"/>
      <c r="L59" s="69"/>
      <c r="M59" s="69"/>
      <c r="N59" s="69"/>
      <c r="O59" s="69"/>
      <c r="P59" s="69"/>
      <c r="Q59" s="69"/>
      <c r="R59" s="69"/>
      <c r="S59" s="69"/>
      <c r="T59" s="81"/>
    </row>
    <row r="60" spans="2:23" s="80" customFormat="1" x14ac:dyDescent="0.15">
      <c r="B60" s="69"/>
      <c r="C60" s="69"/>
      <c r="D60" s="69"/>
      <c r="E60" s="69"/>
      <c r="F60" s="69"/>
      <c r="G60" s="69"/>
      <c r="H60" s="69"/>
      <c r="I60" s="69"/>
      <c r="J60" s="69"/>
      <c r="K60" s="69"/>
      <c r="L60" s="69"/>
      <c r="M60" s="69"/>
      <c r="N60" s="69"/>
      <c r="O60" s="69"/>
      <c r="P60" s="69"/>
      <c r="Q60" s="69"/>
      <c r="R60" s="69"/>
      <c r="S60" s="69"/>
      <c r="T60" s="81"/>
    </row>
    <row r="61" spans="2:23" s="80" customFormat="1" x14ac:dyDescent="0.15">
      <c r="B61" s="69"/>
      <c r="C61" s="69"/>
      <c r="D61" s="69"/>
      <c r="E61" s="69"/>
      <c r="F61" s="69"/>
      <c r="G61" s="69"/>
      <c r="H61" s="69"/>
      <c r="I61" s="69"/>
      <c r="J61" s="69"/>
      <c r="K61" s="69"/>
      <c r="L61" s="69"/>
      <c r="M61" s="69"/>
      <c r="N61" s="69"/>
      <c r="O61" s="69"/>
      <c r="P61" s="69"/>
      <c r="Q61" s="69"/>
      <c r="R61" s="69"/>
      <c r="S61" s="69"/>
    </row>
    <row r="62" spans="2:23" s="80" customFormat="1" x14ac:dyDescent="0.15">
      <c r="B62" s="69"/>
      <c r="C62" s="69"/>
      <c r="D62" s="69"/>
      <c r="E62" s="69"/>
      <c r="F62" s="69"/>
      <c r="G62" s="69"/>
      <c r="H62" s="69"/>
      <c r="I62" s="69"/>
      <c r="J62" s="69"/>
      <c r="K62" s="69"/>
      <c r="L62" s="69"/>
      <c r="M62" s="69"/>
      <c r="N62" s="69"/>
      <c r="O62" s="69"/>
      <c r="P62" s="69"/>
      <c r="Q62" s="69"/>
      <c r="R62" s="69"/>
      <c r="S62" s="69"/>
    </row>
    <row r="63" spans="2:23" s="80" customFormat="1" ht="13.5" customHeight="1" x14ac:dyDescent="0.15">
      <c r="B63" s="69"/>
      <c r="C63" s="69"/>
      <c r="D63" s="69"/>
      <c r="E63" s="69"/>
      <c r="F63" s="69"/>
      <c r="G63" s="69"/>
      <c r="H63" s="69"/>
      <c r="I63" s="69"/>
      <c r="J63" s="69"/>
      <c r="K63" s="69"/>
      <c r="L63" s="69"/>
      <c r="M63" s="69"/>
      <c r="N63" s="69"/>
      <c r="O63" s="69"/>
      <c r="P63" s="69"/>
      <c r="Q63" s="69"/>
      <c r="R63" s="69"/>
      <c r="S63" s="69"/>
    </row>
    <row r="64" spans="2:23" s="80" customFormat="1" ht="13.5" customHeight="1" x14ac:dyDescent="0.15">
      <c r="B64" s="69"/>
      <c r="C64" s="69"/>
      <c r="D64" s="69"/>
      <c r="E64" s="69"/>
      <c r="F64" s="69"/>
      <c r="G64" s="69"/>
      <c r="H64" s="69"/>
      <c r="I64" s="69"/>
      <c r="J64" s="69"/>
      <c r="K64" s="69"/>
      <c r="L64" s="69"/>
      <c r="M64" s="69"/>
      <c r="N64" s="69"/>
      <c r="O64" s="69"/>
      <c r="P64" s="69"/>
      <c r="Q64" s="69"/>
      <c r="R64" s="69"/>
      <c r="S64" s="69"/>
    </row>
    <row r="65" spans="2:19" s="80" customFormat="1" x14ac:dyDescent="0.15">
      <c r="B65" s="69"/>
      <c r="C65" s="69"/>
      <c r="D65" s="69"/>
      <c r="E65" s="69"/>
      <c r="F65" s="69"/>
      <c r="G65" s="69"/>
      <c r="H65" s="69"/>
      <c r="I65" s="69"/>
      <c r="J65" s="69"/>
      <c r="K65" s="69"/>
      <c r="L65" s="69"/>
      <c r="M65" s="69"/>
      <c r="N65" s="69"/>
      <c r="O65" s="69"/>
      <c r="P65" s="69"/>
      <c r="Q65" s="69"/>
      <c r="R65" s="69"/>
      <c r="S65" s="69"/>
    </row>
    <row r="66" spans="2:19" s="80" customFormat="1" x14ac:dyDescent="0.15">
      <c r="B66" s="69"/>
      <c r="C66" s="69"/>
      <c r="D66" s="69"/>
      <c r="E66" s="69"/>
      <c r="F66" s="69"/>
      <c r="G66" s="69"/>
      <c r="H66" s="69"/>
      <c r="I66" s="69"/>
      <c r="J66" s="69"/>
      <c r="K66" s="69"/>
      <c r="L66" s="69"/>
      <c r="M66" s="69"/>
      <c r="N66" s="69"/>
      <c r="O66" s="69"/>
      <c r="P66" s="69"/>
      <c r="Q66" s="69"/>
      <c r="R66" s="69"/>
      <c r="S66" s="69"/>
    </row>
    <row r="67" spans="2:19" s="80" customFormat="1" x14ac:dyDescent="0.15">
      <c r="B67" s="69"/>
      <c r="C67" s="69"/>
      <c r="D67" s="69"/>
      <c r="E67" s="69"/>
      <c r="F67" s="69"/>
      <c r="G67" s="69"/>
      <c r="H67" s="69"/>
      <c r="I67" s="69"/>
      <c r="J67" s="69"/>
      <c r="K67" s="69"/>
      <c r="L67" s="69"/>
      <c r="M67" s="69"/>
      <c r="N67" s="69"/>
      <c r="O67" s="69"/>
      <c r="P67" s="69"/>
      <c r="Q67" s="69"/>
      <c r="R67" s="69"/>
      <c r="S67" s="69"/>
    </row>
    <row r="68" spans="2:19" s="80" customFormat="1" ht="13.5" customHeight="1" x14ac:dyDescent="0.15">
      <c r="B68" s="69"/>
      <c r="C68" s="69"/>
      <c r="D68" s="69"/>
      <c r="E68" s="69"/>
      <c r="F68" s="69"/>
      <c r="G68" s="69"/>
      <c r="H68" s="69"/>
      <c r="I68" s="69"/>
      <c r="J68" s="69"/>
      <c r="K68" s="69"/>
      <c r="L68" s="69"/>
      <c r="M68" s="69"/>
      <c r="N68" s="69"/>
      <c r="O68" s="69"/>
      <c r="P68" s="69"/>
      <c r="Q68" s="69"/>
      <c r="R68" s="69"/>
      <c r="S68" s="69"/>
    </row>
    <row r="69" spans="2:19" s="80" customFormat="1" x14ac:dyDescent="0.15">
      <c r="B69" s="69"/>
      <c r="C69" s="69"/>
      <c r="D69" s="69"/>
      <c r="E69" s="69"/>
      <c r="F69" s="69"/>
      <c r="G69" s="69"/>
      <c r="H69" s="69"/>
      <c r="I69" s="69"/>
      <c r="J69" s="69"/>
      <c r="K69" s="69"/>
      <c r="L69" s="69"/>
      <c r="M69" s="69"/>
      <c r="N69" s="69"/>
      <c r="O69" s="69"/>
      <c r="P69" s="69"/>
      <c r="Q69" s="69"/>
      <c r="R69" s="69"/>
      <c r="S69" s="69"/>
    </row>
    <row r="70" spans="2:19" s="80" customFormat="1" x14ac:dyDescent="0.15">
      <c r="B70" s="69"/>
      <c r="C70" s="69"/>
      <c r="D70" s="69"/>
      <c r="E70" s="69"/>
      <c r="F70" s="69"/>
      <c r="G70" s="69"/>
      <c r="H70" s="69"/>
      <c r="I70" s="69"/>
      <c r="J70" s="69"/>
      <c r="K70" s="69"/>
      <c r="L70" s="69"/>
      <c r="M70" s="69"/>
      <c r="N70" s="69"/>
      <c r="O70" s="69"/>
      <c r="P70" s="69"/>
      <c r="Q70" s="69"/>
      <c r="R70" s="69"/>
      <c r="S70" s="69"/>
    </row>
    <row r="71" spans="2:19" s="80" customFormat="1" x14ac:dyDescent="0.15">
      <c r="B71" s="69"/>
      <c r="C71" s="69"/>
      <c r="D71" s="69"/>
      <c r="E71" s="69"/>
      <c r="F71" s="69"/>
      <c r="G71" s="69"/>
      <c r="H71" s="69"/>
      <c r="I71" s="69"/>
      <c r="J71" s="69"/>
      <c r="K71" s="69"/>
      <c r="L71" s="69"/>
      <c r="M71" s="69"/>
      <c r="N71" s="69"/>
      <c r="O71" s="69"/>
      <c r="P71" s="69"/>
      <c r="Q71" s="69"/>
      <c r="R71" s="69"/>
      <c r="S71" s="69"/>
    </row>
    <row r="72" spans="2:19" s="80" customFormat="1" x14ac:dyDescent="0.15">
      <c r="B72" s="69"/>
      <c r="C72" s="69"/>
      <c r="D72" s="69"/>
      <c r="E72" s="69"/>
      <c r="F72" s="69"/>
      <c r="G72" s="69"/>
      <c r="H72" s="69"/>
      <c r="I72" s="69"/>
      <c r="J72" s="69"/>
      <c r="K72" s="69"/>
      <c r="L72" s="69"/>
      <c r="M72" s="69"/>
      <c r="N72" s="69"/>
      <c r="O72" s="69"/>
      <c r="P72" s="69"/>
      <c r="Q72" s="69"/>
      <c r="R72" s="69"/>
      <c r="S72" s="69"/>
    </row>
    <row r="73" spans="2:19" s="80" customFormat="1" x14ac:dyDescent="0.15">
      <c r="B73" s="69"/>
      <c r="C73" s="69"/>
      <c r="D73" s="69"/>
      <c r="E73" s="69"/>
      <c r="F73" s="69"/>
      <c r="G73" s="69"/>
      <c r="H73" s="69"/>
      <c r="I73" s="69"/>
      <c r="J73" s="69"/>
      <c r="K73" s="69"/>
      <c r="L73" s="69"/>
      <c r="M73" s="69"/>
      <c r="N73" s="69"/>
      <c r="O73" s="69"/>
      <c r="P73" s="69"/>
      <c r="Q73" s="69"/>
      <c r="R73" s="69"/>
      <c r="S73" s="69"/>
    </row>
    <row r="74" spans="2:19" s="80" customFormat="1" ht="13.5" customHeight="1" x14ac:dyDescent="0.15">
      <c r="B74" s="69"/>
      <c r="C74" s="69"/>
      <c r="D74" s="69"/>
      <c r="E74" s="69"/>
      <c r="F74" s="69"/>
      <c r="G74" s="69"/>
      <c r="H74" s="69"/>
      <c r="I74" s="69"/>
      <c r="J74" s="69"/>
      <c r="K74" s="69"/>
      <c r="L74" s="69"/>
      <c r="M74" s="69"/>
      <c r="N74" s="69"/>
      <c r="O74" s="69"/>
      <c r="P74" s="69"/>
      <c r="Q74" s="69"/>
      <c r="R74" s="69"/>
      <c r="S74" s="69"/>
    </row>
    <row r="75" spans="2:19" s="80" customFormat="1" x14ac:dyDescent="0.15">
      <c r="B75" s="69"/>
      <c r="C75" s="69"/>
      <c r="D75" s="69"/>
      <c r="E75" s="69"/>
      <c r="F75" s="69"/>
      <c r="G75" s="69"/>
      <c r="H75" s="69"/>
      <c r="I75" s="69"/>
      <c r="J75" s="69"/>
      <c r="K75" s="69"/>
      <c r="L75" s="69"/>
      <c r="M75" s="69"/>
      <c r="N75" s="69"/>
      <c r="O75" s="69"/>
      <c r="P75" s="69"/>
      <c r="Q75" s="69"/>
      <c r="R75" s="69"/>
      <c r="S75" s="69"/>
    </row>
    <row r="76" spans="2:19" s="80" customFormat="1" x14ac:dyDescent="0.15">
      <c r="B76" s="69"/>
      <c r="C76" s="69"/>
      <c r="D76" s="69"/>
      <c r="E76" s="69"/>
      <c r="F76" s="69"/>
      <c r="G76" s="69"/>
      <c r="H76" s="69"/>
      <c r="I76" s="69"/>
      <c r="J76" s="69"/>
      <c r="K76" s="69"/>
      <c r="L76" s="69"/>
      <c r="M76" s="69"/>
      <c r="N76" s="69"/>
      <c r="O76" s="69"/>
      <c r="P76" s="69"/>
      <c r="Q76" s="69"/>
      <c r="R76" s="69"/>
      <c r="S76" s="69"/>
    </row>
    <row r="77" spans="2:19" s="80" customFormat="1" x14ac:dyDescent="0.15">
      <c r="B77" s="69"/>
      <c r="C77" s="69"/>
      <c r="D77" s="69"/>
      <c r="E77" s="69"/>
      <c r="F77" s="69"/>
      <c r="G77" s="69"/>
      <c r="H77" s="69"/>
      <c r="I77" s="69"/>
      <c r="J77" s="69"/>
      <c r="K77" s="69"/>
      <c r="L77" s="69"/>
      <c r="M77" s="69"/>
      <c r="N77" s="69"/>
      <c r="O77" s="69"/>
      <c r="P77" s="69"/>
      <c r="Q77" s="69"/>
      <c r="R77" s="69"/>
      <c r="S77" s="69"/>
    </row>
    <row r="78" spans="2:19" s="80" customFormat="1" x14ac:dyDescent="0.15">
      <c r="B78" s="69"/>
      <c r="C78" s="69"/>
      <c r="D78" s="69"/>
      <c r="E78" s="69"/>
      <c r="F78" s="69"/>
      <c r="G78" s="69"/>
      <c r="H78" s="69"/>
      <c r="I78" s="69"/>
      <c r="J78" s="69"/>
      <c r="K78" s="69"/>
      <c r="L78" s="69"/>
      <c r="M78" s="69"/>
      <c r="N78" s="69"/>
      <c r="O78" s="69"/>
      <c r="P78" s="69"/>
      <c r="Q78" s="69"/>
      <c r="R78" s="69"/>
      <c r="S78" s="69"/>
    </row>
    <row r="79" spans="2:19" s="80" customFormat="1" x14ac:dyDescent="0.15">
      <c r="B79" s="69"/>
      <c r="C79" s="69"/>
      <c r="D79" s="69"/>
      <c r="E79" s="69"/>
      <c r="F79" s="69"/>
      <c r="G79" s="69"/>
      <c r="H79" s="69"/>
      <c r="I79" s="69"/>
      <c r="J79" s="69"/>
      <c r="K79" s="69"/>
      <c r="L79" s="69"/>
      <c r="M79" s="69"/>
      <c r="N79" s="69"/>
      <c r="O79" s="69"/>
      <c r="P79" s="69"/>
      <c r="Q79" s="69"/>
      <c r="R79" s="69"/>
      <c r="S79" s="69"/>
    </row>
    <row r="80" spans="2:19" s="80" customFormat="1" x14ac:dyDescent="0.15">
      <c r="B80" s="69"/>
      <c r="C80" s="69"/>
      <c r="D80" s="69"/>
      <c r="E80" s="69"/>
      <c r="F80" s="69"/>
      <c r="G80" s="69"/>
      <c r="H80" s="69"/>
      <c r="I80" s="69"/>
      <c r="J80" s="69"/>
      <c r="K80" s="69"/>
      <c r="L80" s="69"/>
      <c r="M80" s="69"/>
      <c r="N80" s="69"/>
      <c r="O80" s="69"/>
      <c r="P80" s="69"/>
      <c r="Q80" s="69"/>
      <c r="R80" s="69"/>
      <c r="S80" s="69"/>
    </row>
    <row r="81" spans="1:19" s="80" customFormat="1" x14ac:dyDescent="0.15">
      <c r="B81" s="69"/>
      <c r="C81" s="69"/>
      <c r="D81" s="69"/>
      <c r="E81" s="69"/>
      <c r="F81" s="69"/>
      <c r="G81" s="69"/>
      <c r="H81" s="69"/>
      <c r="I81" s="69"/>
      <c r="J81" s="69"/>
      <c r="K81" s="69"/>
      <c r="L81" s="69"/>
      <c r="M81" s="69"/>
      <c r="N81" s="69"/>
      <c r="O81" s="69"/>
      <c r="P81" s="69"/>
      <c r="Q81" s="69"/>
      <c r="R81" s="69"/>
      <c r="S81" s="69"/>
    </row>
    <row r="82" spans="1:19" s="80" customFormat="1" x14ac:dyDescent="0.15">
      <c r="B82" s="69"/>
      <c r="C82" s="69"/>
      <c r="D82" s="69"/>
      <c r="E82" s="69"/>
      <c r="F82" s="69"/>
      <c r="G82" s="69"/>
      <c r="H82" s="69"/>
      <c r="I82" s="69"/>
      <c r="J82" s="69"/>
      <c r="K82" s="69"/>
      <c r="L82" s="69"/>
      <c r="M82" s="69"/>
      <c r="N82" s="69"/>
      <c r="O82" s="69"/>
      <c r="P82" s="69"/>
      <c r="Q82" s="69"/>
      <c r="R82" s="69"/>
      <c r="S82" s="69"/>
    </row>
    <row r="83" spans="1:19" s="80" customFormat="1" x14ac:dyDescent="0.15">
      <c r="B83" s="69"/>
      <c r="C83" s="69"/>
      <c r="D83" s="69"/>
      <c r="E83" s="69"/>
      <c r="F83" s="69"/>
      <c r="G83" s="69"/>
      <c r="H83" s="69"/>
      <c r="I83" s="69"/>
      <c r="J83" s="69"/>
      <c r="K83" s="69"/>
      <c r="L83" s="69"/>
      <c r="M83" s="69"/>
      <c r="N83" s="69"/>
      <c r="O83" s="69"/>
      <c r="P83" s="69"/>
      <c r="Q83" s="69"/>
      <c r="R83" s="69"/>
      <c r="S83" s="69"/>
    </row>
    <row r="84" spans="1:19" s="80" customFormat="1" x14ac:dyDescent="0.15">
      <c r="B84" s="69"/>
      <c r="C84" s="69"/>
      <c r="D84" s="69"/>
      <c r="E84" s="69"/>
      <c r="F84" s="69"/>
      <c r="G84" s="69"/>
      <c r="H84" s="69"/>
      <c r="I84" s="69"/>
      <c r="J84" s="69"/>
      <c r="K84" s="69"/>
      <c r="L84" s="69"/>
      <c r="M84" s="69"/>
      <c r="N84" s="69"/>
      <c r="O84" s="69"/>
      <c r="P84" s="69"/>
      <c r="Q84" s="69"/>
      <c r="R84" s="69"/>
      <c r="S84" s="69"/>
    </row>
    <row r="85" spans="1:19" s="80" customFormat="1" x14ac:dyDescent="0.15">
      <c r="B85" s="69"/>
      <c r="C85" s="69"/>
      <c r="D85" s="69"/>
      <c r="E85" s="69"/>
      <c r="F85" s="69"/>
      <c r="G85" s="69"/>
      <c r="H85" s="69"/>
      <c r="I85" s="69"/>
      <c r="J85" s="69"/>
      <c r="K85" s="69"/>
      <c r="L85" s="69"/>
      <c r="M85" s="69"/>
      <c r="N85" s="69"/>
      <c r="O85" s="69"/>
      <c r="P85" s="69"/>
      <c r="Q85" s="69"/>
      <c r="R85" s="69"/>
      <c r="S85" s="69"/>
    </row>
    <row r="86" spans="1:19" s="80" customFormat="1" ht="13.5" customHeight="1" x14ac:dyDescent="0.15">
      <c r="B86" s="69"/>
      <c r="C86" s="69"/>
      <c r="D86" s="69"/>
      <c r="E86" s="69"/>
      <c r="F86" s="69"/>
      <c r="G86" s="69"/>
      <c r="H86" s="69"/>
      <c r="I86" s="69"/>
      <c r="J86" s="69"/>
      <c r="K86" s="69"/>
      <c r="L86" s="69"/>
      <c r="M86" s="69"/>
      <c r="N86" s="69"/>
      <c r="O86" s="69"/>
      <c r="P86" s="69"/>
      <c r="Q86" s="69"/>
      <c r="R86" s="69"/>
      <c r="S86" s="69"/>
    </row>
    <row r="87" spans="1:19" s="80" customFormat="1" x14ac:dyDescent="0.15">
      <c r="B87" s="69"/>
      <c r="C87" s="69"/>
      <c r="D87" s="69"/>
      <c r="E87" s="69"/>
      <c r="F87" s="69"/>
      <c r="G87" s="69"/>
      <c r="H87" s="69"/>
      <c r="I87" s="69"/>
      <c r="J87" s="69"/>
      <c r="K87" s="69"/>
      <c r="L87" s="69"/>
      <c r="M87" s="69"/>
      <c r="N87" s="69"/>
      <c r="O87" s="69"/>
      <c r="P87" s="69"/>
      <c r="Q87" s="69"/>
      <c r="R87" s="69"/>
      <c r="S87" s="69"/>
    </row>
    <row r="88" spans="1:19" s="80" customFormat="1" x14ac:dyDescent="0.15">
      <c r="B88" s="69"/>
      <c r="C88" s="69"/>
      <c r="D88" s="69"/>
      <c r="E88" s="69"/>
      <c r="F88" s="69"/>
      <c r="G88" s="69"/>
      <c r="H88" s="69"/>
      <c r="I88" s="69"/>
      <c r="J88" s="69"/>
      <c r="K88" s="69"/>
      <c r="L88" s="69"/>
      <c r="M88" s="69"/>
      <c r="N88" s="69"/>
      <c r="O88" s="69"/>
      <c r="P88" s="69"/>
      <c r="Q88" s="69"/>
      <c r="R88" s="69"/>
      <c r="S88" s="69"/>
    </row>
    <row r="89" spans="1:19" s="80" customFormat="1" ht="13.5" customHeight="1" x14ac:dyDescent="0.15">
      <c r="B89" s="69"/>
      <c r="C89" s="69"/>
      <c r="D89" s="69"/>
      <c r="E89" s="69"/>
      <c r="F89" s="69"/>
      <c r="G89" s="69"/>
      <c r="H89" s="69"/>
      <c r="I89" s="69"/>
      <c r="J89" s="69"/>
      <c r="K89" s="69"/>
      <c r="L89" s="69"/>
      <c r="M89" s="69"/>
      <c r="N89" s="69"/>
      <c r="O89" s="69"/>
      <c r="P89" s="69"/>
      <c r="Q89" s="69"/>
      <c r="R89" s="69"/>
      <c r="S89" s="69"/>
    </row>
    <row r="90" spans="1:19" s="80" customFormat="1" x14ac:dyDescent="0.15">
      <c r="B90" s="69"/>
      <c r="C90" s="69"/>
      <c r="D90" s="69"/>
      <c r="E90" s="69"/>
      <c r="F90" s="69"/>
      <c r="G90" s="69"/>
      <c r="H90" s="69"/>
      <c r="I90" s="69"/>
      <c r="J90" s="69"/>
      <c r="K90" s="69"/>
      <c r="L90" s="69"/>
      <c r="M90" s="69"/>
      <c r="N90" s="69"/>
      <c r="O90" s="69"/>
      <c r="P90" s="69"/>
      <c r="Q90" s="69"/>
      <c r="R90" s="69"/>
      <c r="S90" s="69"/>
    </row>
    <row r="91" spans="1:19" s="80" customFormat="1" x14ac:dyDescent="0.15">
      <c r="B91" s="69"/>
      <c r="C91" s="69"/>
      <c r="D91" s="69"/>
      <c r="E91" s="69"/>
      <c r="F91" s="69"/>
      <c r="G91" s="69"/>
      <c r="H91" s="69"/>
      <c r="I91" s="69"/>
      <c r="J91" s="69"/>
      <c r="K91" s="69"/>
      <c r="L91" s="69"/>
      <c r="M91" s="69"/>
      <c r="N91" s="69"/>
      <c r="O91" s="69"/>
      <c r="P91" s="69"/>
      <c r="Q91" s="69"/>
      <c r="R91" s="69"/>
      <c r="S91" s="69"/>
    </row>
    <row r="92" spans="1:19" s="80" customFormat="1" x14ac:dyDescent="0.15">
      <c r="B92" s="69"/>
      <c r="C92" s="69"/>
      <c r="D92" s="69"/>
      <c r="E92" s="69"/>
      <c r="F92" s="69"/>
      <c r="G92" s="69"/>
      <c r="H92" s="69"/>
      <c r="I92" s="69"/>
      <c r="J92" s="69"/>
      <c r="K92" s="69"/>
      <c r="L92" s="69"/>
      <c r="M92" s="69"/>
      <c r="N92" s="69"/>
      <c r="O92" s="69"/>
      <c r="P92" s="69"/>
      <c r="Q92" s="69"/>
      <c r="R92" s="69"/>
      <c r="S92" s="69"/>
    </row>
    <row r="93" spans="1:19" s="80" customFormat="1" x14ac:dyDescent="0.15">
      <c r="B93" s="69"/>
      <c r="C93" s="69"/>
      <c r="D93" s="69"/>
      <c r="E93" s="69"/>
      <c r="F93" s="69"/>
      <c r="G93" s="69"/>
      <c r="H93" s="69"/>
      <c r="I93" s="69"/>
      <c r="J93" s="69"/>
      <c r="K93" s="69"/>
      <c r="L93" s="69"/>
      <c r="M93" s="69"/>
      <c r="N93" s="69"/>
      <c r="O93" s="69"/>
      <c r="P93" s="69"/>
      <c r="Q93" s="69"/>
      <c r="R93" s="69"/>
      <c r="S93" s="69"/>
    </row>
    <row r="94" spans="1:19" s="80" customFormat="1" x14ac:dyDescent="0.15">
      <c r="B94" s="69"/>
      <c r="C94" s="69"/>
      <c r="D94" s="69"/>
      <c r="E94" s="69"/>
      <c r="F94" s="69"/>
      <c r="G94" s="69"/>
      <c r="H94" s="69"/>
      <c r="I94" s="69"/>
      <c r="J94" s="69"/>
      <c r="K94" s="69"/>
      <c r="L94" s="69"/>
      <c r="M94" s="69"/>
      <c r="N94" s="69"/>
      <c r="O94" s="69"/>
      <c r="P94" s="69"/>
      <c r="Q94" s="69"/>
      <c r="R94" s="69"/>
      <c r="S94" s="69"/>
    </row>
    <row r="95" spans="1:19" x14ac:dyDescent="0.15">
      <c r="A95" s="80"/>
    </row>
    <row r="96" spans="1:19" x14ac:dyDescent="0.15">
      <c r="A96" s="80"/>
    </row>
    <row r="97" spans="1:1" x14ac:dyDescent="0.15">
      <c r="A97" s="80"/>
    </row>
    <row r="98" spans="1:1" x14ac:dyDescent="0.15">
      <c r="A98" s="80"/>
    </row>
    <row r="99" spans="1:1" x14ac:dyDescent="0.15">
      <c r="A99" s="80"/>
    </row>
  </sheetData>
  <mergeCells count="44">
    <mergeCell ref="Q32:S32"/>
    <mergeCell ref="Q33:S33"/>
    <mergeCell ref="Q24:S24"/>
    <mergeCell ref="Q25:S25"/>
    <mergeCell ref="Q27:S27"/>
    <mergeCell ref="Q29:S29"/>
    <mergeCell ref="Q30:S30"/>
    <mergeCell ref="C21:C30"/>
    <mergeCell ref="D21:D23"/>
    <mergeCell ref="Q17:S17"/>
    <mergeCell ref="Q18:S18"/>
    <mergeCell ref="Q19:S19"/>
    <mergeCell ref="Q20:S20"/>
    <mergeCell ref="Q21:S21"/>
    <mergeCell ref="Q22:S22"/>
    <mergeCell ref="D30:E30"/>
    <mergeCell ref="Q26:S26"/>
    <mergeCell ref="Q16:S16"/>
    <mergeCell ref="Q14:S14"/>
    <mergeCell ref="Q15:S15"/>
    <mergeCell ref="Q23:S23"/>
    <mergeCell ref="D13:D14"/>
    <mergeCell ref="I13:J13"/>
    <mergeCell ref="B3:E3"/>
    <mergeCell ref="K3:S3"/>
    <mergeCell ref="B4:C5"/>
    <mergeCell ref="R4:S4"/>
    <mergeCell ref="R5:S5"/>
    <mergeCell ref="B6:B30"/>
    <mergeCell ref="C6:C20"/>
    <mergeCell ref="R6:S6"/>
    <mergeCell ref="D15:D17"/>
    <mergeCell ref="Q11:S11"/>
    <mergeCell ref="Q12:S12"/>
    <mergeCell ref="Q13:S13"/>
    <mergeCell ref="G10:J10"/>
    <mergeCell ref="G11:J11"/>
    <mergeCell ref="R7:S7"/>
    <mergeCell ref="K8:K33"/>
    <mergeCell ref="Q8:S8"/>
    <mergeCell ref="Q9:S9"/>
    <mergeCell ref="I14:J14"/>
    <mergeCell ref="Q10:S10"/>
    <mergeCell ref="D20:E20"/>
  </mergeCells>
  <phoneticPr fontId="4"/>
  <pageMargins left="0.78740157480314965" right="0.78740157480314965" top="0.78740157480314965" bottom="0.78740157480314965" header="0.39370078740157483" footer="0.39370078740157483"/>
  <pageSetup paperSize="9" scale="68" orientation="landscape" verticalDpi="300"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91"/>
  <sheetViews>
    <sheetView showZeros="0" zoomScale="75" zoomScaleNormal="75" zoomScaleSheetLayoutView="75" workbookViewId="0"/>
  </sheetViews>
  <sheetFormatPr defaultRowHeight="13.5" x14ac:dyDescent="0.15"/>
  <cols>
    <col min="1" max="1" width="1.625" style="26" customWidth="1"/>
    <col min="2" max="2" width="3.625" style="26" customWidth="1"/>
    <col min="3" max="3" width="15.625" style="26" customWidth="1"/>
    <col min="4" max="7" width="8.625" style="26" customWidth="1"/>
    <col min="8" max="8" width="1.625" style="118" customWidth="1"/>
    <col min="9" max="9" width="3.625" style="26" customWidth="1"/>
    <col min="10" max="10" width="15.625" style="26" customWidth="1"/>
    <col min="11" max="14" width="8.625" style="26" customWidth="1"/>
    <col min="15" max="15" width="3.5" style="26" customWidth="1"/>
    <col min="16" max="16" width="15.625" style="92" customWidth="1"/>
    <col min="17" max="17" width="8.625" style="26" customWidth="1"/>
    <col min="18" max="18" width="8.625" style="27" customWidth="1"/>
    <col min="19" max="21" width="8.625" style="26" customWidth="1"/>
    <col min="22" max="22" width="10.625" style="27" customWidth="1"/>
    <col min="23" max="23" width="9" style="26"/>
    <col min="24" max="24" width="0" style="26" hidden="1" customWidth="1"/>
    <col min="25" max="25" width="22.25" style="26" hidden="1" customWidth="1"/>
    <col min="26" max="35" width="0" style="26" hidden="1" customWidth="1"/>
    <col min="36" max="246" width="9" style="26"/>
    <col min="247" max="247" width="1.375" style="26" customWidth="1"/>
    <col min="248" max="248" width="3.5" style="26" customWidth="1"/>
    <col min="249" max="249" width="22.125" style="26" customWidth="1"/>
    <col min="250" max="250" width="9.75" style="26" customWidth="1"/>
    <col min="251" max="251" width="7.375" style="26" customWidth="1"/>
    <col min="252" max="252" width="9" style="26"/>
    <col min="253" max="253" width="9.25" style="26" customWidth="1"/>
    <col min="254" max="254" width="3.5" style="26" customWidth="1"/>
    <col min="255" max="256" width="12.625" style="26" customWidth="1"/>
    <col min="257" max="257" width="9" style="26"/>
    <col min="258" max="258" width="7.75" style="26" customWidth="1"/>
    <col min="259" max="259" width="13.125" style="26" customWidth="1"/>
    <col min="260" max="260" width="6.125" style="26" customWidth="1"/>
    <col min="261" max="261" width="9.75" style="26" customWidth="1"/>
    <col min="262" max="262" width="1.375" style="26" customWidth="1"/>
    <col min="263" max="502" width="9" style="26"/>
    <col min="503" max="503" width="1.375" style="26" customWidth="1"/>
    <col min="504" max="504" width="3.5" style="26" customWidth="1"/>
    <col min="505" max="505" width="22.125" style="26" customWidth="1"/>
    <col min="506" max="506" width="9.75" style="26" customWidth="1"/>
    <col min="507" max="507" width="7.375" style="26" customWidth="1"/>
    <col min="508" max="508" width="9" style="26"/>
    <col min="509" max="509" width="9.25" style="26" customWidth="1"/>
    <col min="510" max="510" width="3.5" style="26" customWidth="1"/>
    <col min="511" max="512" width="12.625" style="26" customWidth="1"/>
    <col min="513" max="513" width="9" style="26"/>
    <col min="514" max="514" width="7.75" style="26" customWidth="1"/>
    <col min="515" max="515" width="13.125" style="26" customWidth="1"/>
    <col min="516" max="516" width="6.125" style="26" customWidth="1"/>
    <col min="517" max="517" width="9.75" style="26" customWidth="1"/>
    <col min="518" max="518" width="1.375" style="26" customWidth="1"/>
    <col min="519" max="758" width="9" style="26"/>
    <col min="759" max="759" width="1.375" style="26" customWidth="1"/>
    <col min="760" max="760" width="3.5" style="26" customWidth="1"/>
    <col min="761" max="761" width="22.125" style="26" customWidth="1"/>
    <col min="762" max="762" width="9.75" style="26" customWidth="1"/>
    <col min="763" max="763" width="7.375" style="26" customWidth="1"/>
    <col min="764" max="764" width="9" style="26"/>
    <col min="765" max="765" width="9.25" style="26" customWidth="1"/>
    <col min="766" max="766" width="3.5" style="26" customWidth="1"/>
    <col min="767" max="768" width="12.625" style="26" customWidth="1"/>
    <col min="769" max="769" width="9" style="26"/>
    <col min="770" max="770" width="7.75" style="26" customWidth="1"/>
    <col min="771" max="771" width="13.125" style="26" customWidth="1"/>
    <col min="772" max="772" width="6.125" style="26" customWidth="1"/>
    <col min="773" max="773" width="9.75" style="26" customWidth="1"/>
    <col min="774" max="774" width="1.375" style="26" customWidth="1"/>
    <col min="775" max="1014" width="9" style="26"/>
    <col min="1015" max="1015" width="1.375" style="26" customWidth="1"/>
    <col min="1016" max="1016" width="3.5" style="26" customWidth="1"/>
    <col min="1017" max="1017" width="22.125" style="26" customWidth="1"/>
    <col min="1018" max="1018" width="9.75" style="26" customWidth="1"/>
    <col min="1019" max="1019" width="7.375" style="26" customWidth="1"/>
    <col min="1020" max="1020" width="9" style="26"/>
    <col min="1021" max="1021" width="9.25" style="26" customWidth="1"/>
    <col min="1022" max="1022" width="3.5" style="26" customWidth="1"/>
    <col min="1023" max="1024" width="12.625" style="26" customWidth="1"/>
    <col min="1025" max="1025" width="9" style="26"/>
    <col min="1026" max="1026" width="7.75" style="26" customWidth="1"/>
    <col min="1027" max="1027" width="13.125" style="26" customWidth="1"/>
    <col min="1028" max="1028" width="6.125" style="26" customWidth="1"/>
    <col min="1029" max="1029" width="9.75" style="26" customWidth="1"/>
    <col min="1030" max="1030" width="1.375" style="26" customWidth="1"/>
    <col min="1031" max="1270" width="9" style="26"/>
    <col min="1271" max="1271" width="1.375" style="26" customWidth="1"/>
    <col min="1272" max="1272" width="3.5" style="26" customWidth="1"/>
    <col min="1273" max="1273" width="22.125" style="26" customWidth="1"/>
    <col min="1274" max="1274" width="9.75" style="26" customWidth="1"/>
    <col min="1275" max="1275" width="7.375" style="26" customWidth="1"/>
    <col min="1276" max="1276" width="9" style="26"/>
    <col min="1277" max="1277" width="9.25" style="26" customWidth="1"/>
    <col min="1278" max="1278" width="3.5" style="26" customWidth="1"/>
    <col min="1279" max="1280" width="12.625" style="26" customWidth="1"/>
    <col min="1281" max="1281" width="9" style="26"/>
    <col min="1282" max="1282" width="7.75" style="26" customWidth="1"/>
    <col min="1283" max="1283" width="13.125" style="26" customWidth="1"/>
    <col min="1284" max="1284" width="6.125" style="26" customWidth="1"/>
    <col min="1285" max="1285" width="9.75" style="26" customWidth="1"/>
    <col min="1286" max="1286" width="1.375" style="26" customWidth="1"/>
    <col min="1287" max="1526" width="9" style="26"/>
    <col min="1527" max="1527" width="1.375" style="26" customWidth="1"/>
    <col min="1528" max="1528" width="3.5" style="26" customWidth="1"/>
    <col min="1529" max="1529" width="22.125" style="26" customWidth="1"/>
    <col min="1530" max="1530" width="9.75" style="26" customWidth="1"/>
    <col min="1531" max="1531" width="7.375" style="26" customWidth="1"/>
    <col min="1532" max="1532" width="9" style="26"/>
    <col min="1533" max="1533" width="9.25" style="26" customWidth="1"/>
    <col min="1534" max="1534" width="3.5" style="26" customWidth="1"/>
    <col min="1535" max="1536" width="12.625" style="26" customWidth="1"/>
    <col min="1537" max="1537" width="9" style="26"/>
    <col min="1538" max="1538" width="7.75" style="26" customWidth="1"/>
    <col min="1539" max="1539" width="13.125" style="26" customWidth="1"/>
    <col min="1540" max="1540" width="6.125" style="26" customWidth="1"/>
    <col min="1541" max="1541" width="9.75" style="26" customWidth="1"/>
    <col min="1542" max="1542" width="1.375" style="26" customWidth="1"/>
    <col min="1543" max="1782" width="9" style="26"/>
    <col min="1783" max="1783" width="1.375" style="26" customWidth="1"/>
    <col min="1784" max="1784" width="3.5" style="26" customWidth="1"/>
    <col min="1785" max="1785" width="22.125" style="26" customWidth="1"/>
    <col min="1786" max="1786" width="9.75" style="26" customWidth="1"/>
    <col min="1787" max="1787" width="7.375" style="26" customWidth="1"/>
    <col min="1788" max="1788" width="9" style="26"/>
    <col min="1789" max="1789" width="9.25" style="26" customWidth="1"/>
    <col min="1790" max="1790" width="3.5" style="26" customWidth="1"/>
    <col min="1791" max="1792" width="12.625" style="26" customWidth="1"/>
    <col min="1793" max="1793" width="9" style="26"/>
    <col min="1794" max="1794" width="7.75" style="26" customWidth="1"/>
    <col min="1795" max="1795" width="13.125" style="26" customWidth="1"/>
    <col min="1796" max="1796" width="6.125" style="26" customWidth="1"/>
    <col min="1797" max="1797" width="9.75" style="26" customWidth="1"/>
    <col min="1798" max="1798" width="1.375" style="26" customWidth="1"/>
    <col min="1799" max="2038" width="9" style="26"/>
    <col min="2039" max="2039" width="1.375" style="26" customWidth="1"/>
    <col min="2040" max="2040" width="3.5" style="26" customWidth="1"/>
    <col min="2041" max="2041" width="22.125" style="26" customWidth="1"/>
    <col min="2042" max="2042" width="9.75" style="26" customWidth="1"/>
    <col min="2043" max="2043" width="7.375" style="26" customWidth="1"/>
    <col min="2044" max="2044" width="9" style="26"/>
    <col min="2045" max="2045" width="9.25" style="26" customWidth="1"/>
    <col min="2046" max="2046" width="3.5" style="26" customWidth="1"/>
    <col min="2047" max="2048" width="12.625" style="26" customWidth="1"/>
    <col min="2049" max="2049" width="9" style="26"/>
    <col min="2050" max="2050" width="7.75" style="26" customWidth="1"/>
    <col min="2051" max="2051" width="13.125" style="26" customWidth="1"/>
    <col min="2052" max="2052" width="6.125" style="26" customWidth="1"/>
    <col min="2053" max="2053" width="9.75" style="26" customWidth="1"/>
    <col min="2054" max="2054" width="1.375" style="26" customWidth="1"/>
    <col min="2055" max="2294" width="9" style="26"/>
    <col min="2295" max="2295" width="1.375" style="26" customWidth="1"/>
    <col min="2296" max="2296" width="3.5" style="26" customWidth="1"/>
    <col min="2297" max="2297" width="22.125" style="26" customWidth="1"/>
    <col min="2298" max="2298" width="9.75" style="26" customWidth="1"/>
    <col min="2299" max="2299" width="7.375" style="26" customWidth="1"/>
    <col min="2300" max="2300" width="9" style="26"/>
    <col min="2301" max="2301" width="9.25" style="26" customWidth="1"/>
    <col min="2302" max="2302" width="3.5" style="26" customWidth="1"/>
    <col min="2303" max="2304" width="12.625" style="26" customWidth="1"/>
    <col min="2305" max="2305" width="9" style="26"/>
    <col min="2306" max="2306" width="7.75" style="26" customWidth="1"/>
    <col min="2307" max="2307" width="13.125" style="26" customWidth="1"/>
    <col min="2308" max="2308" width="6.125" style="26" customWidth="1"/>
    <col min="2309" max="2309" width="9.75" style="26" customWidth="1"/>
    <col min="2310" max="2310" width="1.375" style="26" customWidth="1"/>
    <col min="2311" max="2550" width="9" style="26"/>
    <col min="2551" max="2551" width="1.375" style="26" customWidth="1"/>
    <col min="2552" max="2552" width="3.5" style="26" customWidth="1"/>
    <col min="2553" max="2553" width="22.125" style="26" customWidth="1"/>
    <col min="2554" max="2554" width="9.75" style="26" customWidth="1"/>
    <col min="2555" max="2555" width="7.375" style="26" customWidth="1"/>
    <col min="2556" max="2556" width="9" style="26"/>
    <col min="2557" max="2557" width="9.25" style="26" customWidth="1"/>
    <col min="2558" max="2558" width="3.5" style="26" customWidth="1"/>
    <col min="2559" max="2560" width="12.625" style="26" customWidth="1"/>
    <col min="2561" max="2561" width="9" style="26"/>
    <col min="2562" max="2562" width="7.75" style="26" customWidth="1"/>
    <col min="2563" max="2563" width="13.125" style="26" customWidth="1"/>
    <col min="2564" max="2564" width="6.125" style="26" customWidth="1"/>
    <col min="2565" max="2565" width="9.75" style="26" customWidth="1"/>
    <col min="2566" max="2566" width="1.375" style="26" customWidth="1"/>
    <col min="2567" max="2806" width="9" style="26"/>
    <col min="2807" max="2807" width="1.375" style="26" customWidth="1"/>
    <col min="2808" max="2808" width="3.5" style="26" customWidth="1"/>
    <col min="2809" max="2809" width="22.125" style="26" customWidth="1"/>
    <col min="2810" max="2810" width="9.75" style="26" customWidth="1"/>
    <col min="2811" max="2811" width="7.375" style="26" customWidth="1"/>
    <col min="2812" max="2812" width="9" style="26"/>
    <col min="2813" max="2813" width="9.25" style="26" customWidth="1"/>
    <col min="2814" max="2814" width="3.5" style="26" customWidth="1"/>
    <col min="2815" max="2816" width="12.625" style="26" customWidth="1"/>
    <col min="2817" max="2817" width="9" style="26"/>
    <col min="2818" max="2818" width="7.75" style="26" customWidth="1"/>
    <col min="2819" max="2819" width="13.125" style="26" customWidth="1"/>
    <col min="2820" max="2820" width="6.125" style="26" customWidth="1"/>
    <col min="2821" max="2821" width="9.75" style="26" customWidth="1"/>
    <col min="2822" max="2822" width="1.375" style="26" customWidth="1"/>
    <col min="2823" max="3062" width="9" style="26"/>
    <col min="3063" max="3063" width="1.375" style="26" customWidth="1"/>
    <col min="3064" max="3064" width="3.5" style="26" customWidth="1"/>
    <col min="3065" max="3065" width="22.125" style="26" customWidth="1"/>
    <col min="3066" max="3066" width="9.75" style="26" customWidth="1"/>
    <col min="3067" max="3067" width="7.375" style="26" customWidth="1"/>
    <col min="3068" max="3068" width="9" style="26"/>
    <col min="3069" max="3069" width="9.25" style="26" customWidth="1"/>
    <col min="3070" max="3070" width="3.5" style="26" customWidth="1"/>
    <col min="3071" max="3072" width="12.625" style="26" customWidth="1"/>
    <col min="3073" max="3073" width="9" style="26"/>
    <col min="3074" max="3074" width="7.75" style="26" customWidth="1"/>
    <col min="3075" max="3075" width="13.125" style="26" customWidth="1"/>
    <col min="3076" max="3076" width="6.125" style="26" customWidth="1"/>
    <col min="3077" max="3077" width="9.75" style="26" customWidth="1"/>
    <col min="3078" max="3078" width="1.375" style="26" customWidth="1"/>
    <col min="3079" max="3318" width="9" style="26"/>
    <col min="3319" max="3319" width="1.375" style="26" customWidth="1"/>
    <col min="3320" max="3320" width="3.5" style="26" customWidth="1"/>
    <col min="3321" max="3321" width="22.125" style="26" customWidth="1"/>
    <col min="3322" max="3322" width="9.75" style="26" customWidth="1"/>
    <col min="3323" max="3323" width="7.375" style="26" customWidth="1"/>
    <col min="3324" max="3324" width="9" style="26"/>
    <col min="3325" max="3325" width="9.25" style="26" customWidth="1"/>
    <col min="3326" max="3326" width="3.5" style="26" customWidth="1"/>
    <col min="3327" max="3328" width="12.625" style="26" customWidth="1"/>
    <col min="3329" max="3329" width="9" style="26"/>
    <col min="3330" max="3330" width="7.75" style="26" customWidth="1"/>
    <col min="3331" max="3331" width="13.125" style="26" customWidth="1"/>
    <col min="3332" max="3332" width="6.125" style="26" customWidth="1"/>
    <col min="3333" max="3333" width="9.75" style="26" customWidth="1"/>
    <col min="3334" max="3334" width="1.375" style="26" customWidth="1"/>
    <col min="3335" max="3574" width="9" style="26"/>
    <col min="3575" max="3575" width="1.375" style="26" customWidth="1"/>
    <col min="3576" max="3576" width="3.5" style="26" customWidth="1"/>
    <col min="3577" max="3577" width="22.125" style="26" customWidth="1"/>
    <col min="3578" max="3578" width="9.75" style="26" customWidth="1"/>
    <col min="3579" max="3579" width="7.375" style="26" customWidth="1"/>
    <col min="3580" max="3580" width="9" style="26"/>
    <col min="3581" max="3581" width="9.25" style="26" customWidth="1"/>
    <col min="3582" max="3582" width="3.5" style="26" customWidth="1"/>
    <col min="3583" max="3584" width="12.625" style="26" customWidth="1"/>
    <col min="3585" max="3585" width="9" style="26"/>
    <col min="3586" max="3586" width="7.75" style="26" customWidth="1"/>
    <col min="3587" max="3587" width="13.125" style="26" customWidth="1"/>
    <col min="3588" max="3588" width="6.125" style="26" customWidth="1"/>
    <col min="3589" max="3589" width="9.75" style="26" customWidth="1"/>
    <col min="3590" max="3590" width="1.375" style="26" customWidth="1"/>
    <col min="3591" max="3830" width="9" style="26"/>
    <col min="3831" max="3831" width="1.375" style="26" customWidth="1"/>
    <col min="3832" max="3832" width="3.5" style="26" customWidth="1"/>
    <col min="3833" max="3833" width="22.125" style="26" customWidth="1"/>
    <col min="3834" max="3834" width="9.75" style="26" customWidth="1"/>
    <col min="3835" max="3835" width="7.375" style="26" customWidth="1"/>
    <col min="3836" max="3836" width="9" style="26"/>
    <col min="3837" max="3837" width="9.25" style="26" customWidth="1"/>
    <col min="3838" max="3838" width="3.5" style="26" customWidth="1"/>
    <col min="3839" max="3840" width="12.625" style="26" customWidth="1"/>
    <col min="3841" max="3841" width="9" style="26"/>
    <col min="3842" max="3842" width="7.75" style="26" customWidth="1"/>
    <col min="3843" max="3843" width="13.125" style="26" customWidth="1"/>
    <col min="3844" max="3844" width="6.125" style="26" customWidth="1"/>
    <col min="3845" max="3845" width="9.75" style="26" customWidth="1"/>
    <col min="3846" max="3846" width="1.375" style="26" customWidth="1"/>
    <col min="3847" max="4086" width="9" style="26"/>
    <col min="4087" max="4087" width="1.375" style="26" customWidth="1"/>
    <col min="4088" max="4088" width="3.5" style="26" customWidth="1"/>
    <col min="4089" max="4089" width="22.125" style="26" customWidth="1"/>
    <col min="4090" max="4090" width="9.75" style="26" customWidth="1"/>
    <col min="4091" max="4091" width="7.375" style="26" customWidth="1"/>
    <col min="4092" max="4092" width="9" style="26"/>
    <col min="4093" max="4093" width="9.25" style="26" customWidth="1"/>
    <col min="4094" max="4094" width="3.5" style="26" customWidth="1"/>
    <col min="4095" max="4096" width="12.625" style="26" customWidth="1"/>
    <col min="4097" max="4097" width="9" style="26"/>
    <col min="4098" max="4098" width="7.75" style="26" customWidth="1"/>
    <col min="4099" max="4099" width="13.125" style="26" customWidth="1"/>
    <col min="4100" max="4100" width="6.125" style="26" customWidth="1"/>
    <col min="4101" max="4101" width="9.75" style="26" customWidth="1"/>
    <col min="4102" max="4102" width="1.375" style="26" customWidth="1"/>
    <col min="4103" max="4342" width="9" style="26"/>
    <col min="4343" max="4343" width="1.375" style="26" customWidth="1"/>
    <col min="4344" max="4344" width="3.5" style="26" customWidth="1"/>
    <col min="4345" max="4345" width="22.125" style="26" customWidth="1"/>
    <col min="4346" max="4346" width="9.75" style="26" customWidth="1"/>
    <col min="4347" max="4347" width="7.375" style="26" customWidth="1"/>
    <col min="4348" max="4348" width="9" style="26"/>
    <col min="4349" max="4349" width="9.25" style="26" customWidth="1"/>
    <col min="4350" max="4350" width="3.5" style="26" customWidth="1"/>
    <col min="4351" max="4352" width="12.625" style="26" customWidth="1"/>
    <col min="4353" max="4353" width="9" style="26"/>
    <col min="4354" max="4354" width="7.75" style="26" customWidth="1"/>
    <col min="4355" max="4355" width="13.125" style="26" customWidth="1"/>
    <col min="4356" max="4356" width="6.125" style="26" customWidth="1"/>
    <col min="4357" max="4357" width="9.75" style="26" customWidth="1"/>
    <col min="4358" max="4358" width="1.375" style="26" customWidth="1"/>
    <col min="4359" max="4598" width="9" style="26"/>
    <col min="4599" max="4599" width="1.375" style="26" customWidth="1"/>
    <col min="4600" max="4600" width="3.5" style="26" customWidth="1"/>
    <col min="4601" max="4601" width="22.125" style="26" customWidth="1"/>
    <col min="4602" max="4602" width="9.75" style="26" customWidth="1"/>
    <col min="4603" max="4603" width="7.375" style="26" customWidth="1"/>
    <col min="4604" max="4604" width="9" style="26"/>
    <col min="4605" max="4605" width="9.25" style="26" customWidth="1"/>
    <col min="4606" max="4606" width="3.5" style="26" customWidth="1"/>
    <col min="4607" max="4608" width="12.625" style="26" customWidth="1"/>
    <col min="4609" max="4609" width="9" style="26"/>
    <col min="4610" max="4610" width="7.75" style="26" customWidth="1"/>
    <col min="4611" max="4611" width="13.125" style="26" customWidth="1"/>
    <col min="4612" max="4612" width="6.125" style="26" customWidth="1"/>
    <col min="4613" max="4613" width="9.75" style="26" customWidth="1"/>
    <col min="4614" max="4614" width="1.375" style="26" customWidth="1"/>
    <col min="4615" max="4854" width="9" style="26"/>
    <col min="4855" max="4855" width="1.375" style="26" customWidth="1"/>
    <col min="4856" max="4856" width="3.5" style="26" customWidth="1"/>
    <col min="4857" max="4857" width="22.125" style="26" customWidth="1"/>
    <col min="4858" max="4858" width="9.75" style="26" customWidth="1"/>
    <col min="4859" max="4859" width="7.375" style="26" customWidth="1"/>
    <col min="4860" max="4860" width="9" style="26"/>
    <col min="4861" max="4861" width="9.25" style="26" customWidth="1"/>
    <col min="4862" max="4862" width="3.5" style="26" customWidth="1"/>
    <col min="4863" max="4864" width="12.625" style="26" customWidth="1"/>
    <col min="4865" max="4865" width="9" style="26"/>
    <col min="4866" max="4866" width="7.75" style="26" customWidth="1"/>
    <col min="4867" max="4867" width="13.125" style="26" customWidth="1"/>
    <col min="4868" max="4868" width="6.125" style="26" customWidth="1"/>
    <col min="4869" max="4869" width="9.75" style="26" customWidth="1"/>
    <col min="4870" max="4870" width="1.375" style="26" customWidth="1"/>
    <col min="4871" max="5110" width="9" style="26"/>
    <col min="5111" max="5111" width="1.375" style="26" customWidth="1"/>
    <col min="5112" max="5112" width="3.5" style="26" customWidth="1"/>
    <col min="5113" max="5113" width="22.125" style="26" customWidth="1"/>
    <col min="5114" max="5114" width="9.75" style="26" customWidth="1"/>
    <col min="5115" max="5115" width="7.375" style="26" customWidth="1"/>
    <col min="5116" max="5116" width="9" style="26"/>
    <col min="5117" max="5117" width="9.25" style="26" customWidth="1"/>
    <col min="5118" max="5118" width="3.5" style="26" customWidth="1"/>
    <col min="5119" max="5120" width="12.625" style="26" customWidth="1"/>
    <col min="5121" max="5121" width="9" style="26"/>
    <col min="5122" max="5122" width="7.75" style="26" customWidth="1"/>
    <col min="5123" max="5123" width="13.125" style="26" customWidth="1"/>
    <col min="5124" max="5124" width="6.125" style="26" customWidth="1"/>
    <col min="5125" max="5125" width="9.75" style="26" customWidth="1"/>
    <col min="5126" max="5126" width="1.375" style="26" customWidth="1"/>
    <col min="5127" max="5366" width="9" style="26"/>
    <col min="5367" max="5367" width="1.375" style="26" customWidth="1"/>
    <col min="5368" max="5368" width="3.5" style="26" customWidth="1"/>
    <col min="5369" max="5369" width="22.125" style="26" customWidth="1"/>
    <col min="5370" max="5370" width="9.75" style="26" customWidth="1"/>
    <col min="5371" max="5371" width="7.375" style="26" customWidth="1"/>
    <col min="5372" max="5372" width="9" style="26"/>
    <col min="5373" max="5373" width="9.25" style="26" customWidth="1"/>
    <col min="5374" max="5374" width="3.5" style="26" customWidth="1"/>
    <col min="5375" max="5376" width="12.625" style="26" customWidth="1"/>
    <col min="5377" max="5377" width="9" style="26"/>
    <col min="5378" max="5378" width="7.75" style="26" customWidth="1"/>
    <col min="5379" max="5379" width="13.125" style="26" customWidth="1"/>
    <col min="5380" max="5380" width="6.125" style="26" customWidth="1"/>
    <col min="5381" max="5381" width="9.75" style="26" customWidth="1"/>
    <col min="5382" max="5382" width="1.375" style="26" customWidth="1"/>
    <col min="5383" max="5622" width="9" style="26"/>
    <col min="5623" max="5623" width="1.375" style="26" customWidth="1"/>
    <col min="5624" max="5624" width="3.5" style="26" customWidth="1"/>
    <col min="5625" max="5625" width="22.125" style="26" customWidth="1"/>
    <col min="5626" max="5626" width="9.75" style="26" customWidth="1"/>
    <col min="5627" max="5627" width="7.375" style="26" customWidth="1"/>
    <col min="5628" max="5628" width="9" style="26"/>
    <col min="5629" max="5629" width="9.25" style="26" customWidth="1"/>
    <col min="5630" max="5630" width="3.5" style="26" customWidth="1"/>
    <col min="5631" max="5632" width="12.625" style="26" customWidth="1"/>
    <col min="5633" max="5633" width="9" style="26"/>
    <col min="5634" max="5634" width="7.75" style="26" customWidth="1"/>
    <col min="5635" max="5635" width="13.125" style="26" customWidth="1"/>
    <col min="5636" max="5636" width="6.125" style="26" customWidth="1"/>
    <col min="5637" max="5637" width="9.75" style="26" customWidth="1"/>
    <col min="5638" max="5638" width="1.375" style="26" customWidth="1"/>
    <col min="5639" max="5878" width="9" style="26"/>
    <col min="5879" max="5879" width="1.375" style="26" customWidth="1"/>
    <col min="5880" max="5880" width="3.5" style="26" customWidth="1"/>
    <col min="5881" max="5881" width="22.125" style="26" customWidth="1"/>
    <col min="5882" max="5882" width="9.75" style="26" customWidth="1"/>
    <col min="5883" max="5883" width="7.375" style="26" customWidth="1"/>
    <col min="5884" max="5884" width="9" style="26"/>
    <col min="5885" max="5885" width="9.25" style="26" customWidth="1"/>
    <col min="5886" max="5886" width="3.5" style="26" customWidth="1"/>
    <col min="5887" max="5888" width="12.625" style="26" customWidth="1"/>
    <col min="5889" max="5889" width="9" style="26"/>
    <col min="5890" max="5890" width="7.75" style="26" customWidth="1"/>
    <col min="5891" max="5891" width="13.125" style="26" customWidth="1"/>
    <col min="5892" max="5892" width="6.125" style="26" customWidth="1"/>
    <col min="5893" max="5893" width="9.75" style="26" customWidth="1"/>
    <col min="5894" max="5894" width="1.375" style="26" customWidth="1"/>
    <col min="5895" max="6134" width="9" style="26"/>
    <col min="6135" max="6135" width="1.375" style="26" customWidth="1"/>
    <col min="6136" max="6136" width="3.5" style="26" customWidth="1"/>
    <col min="6137" max="6137" width="22.125" style="26" customWidth="1"/>
    <col min="6138" max="6138" width="9.75" style="26" customWidth="1"/>
    <col min="6139" max="6139" width="7.375" style="26" customWidth="1"/>
    <col min="6140" max="6140" width="9" style="26"/>
    <col min="6141" max="6141" width="9.25" style="26" customWidth="1"/>
    <col min="6142" max="6142" width="3.5" style="26" customWidth="1"/>
    <col min="6143" max="6144" width="12.625" style="26" customWidth="1"/>
    <col min="6145" max="6145" width="9" style="26"/>
    <col min="6146" max="6146" width="7.75" style="26" customWidth="1"/>
    <col min="6147" max="6147" width="13.125" style="26" customWidth="1"/>
    <col min="6148" max="6148" width="6.125" style="26" customWidth="1"/>
    <col min="6149" max="6149" width="9.75" style="26" customWidth="1"/>
    <col min="6150" max="6150" width="1.375" style="26" customWidth="1"/>
    <col min="6151" max="6390" width="9" style="26"/>
    <col min="6391" max="6391" width="1.375" style="26" customWidth="1"/>
    <col min="6392" max="6392" width="3.5" style="26" customWidth="1"/>
    <col min="6393" max="6393" width="22.125" style="26" customWidth="1"/>
    <col min="6394" max="6394" width="9.75" style="26" customWidth="1"/>
    <col min="6395" max="6395" width="7.375" style="26" customWidth="1"/>
    <col min="6396" max="6396" width="9" style="26"/>
    <col min="6397" max="6397" width="9.25" style="26" customWidth="1"/>
    <col min="6398" max="6398" width="3.5" style="26" customWidth="1"/>
    <col min="6399" max="6400" width="12.625" style="26" customWidth="1"/>
    <col min="6401" max="6401" width="9" style="26"/>
    <col min="6402" max="6402" width="7.75" style="26" customWidth="1"/>
    <col min="6403" max="6403" width="13.125" style="26" customWidth="1"/>
    <col min="6404" max="6404" width="6.125" style="26" customWidth="1"/>
    <col min="6405" max="6405" width="9.75" style="26" customWidth="1"/>
    <col min="6406" max="6406" width="1.375" style="26" customWidth="1"/>
    <col min="6407" max="6646" width="9" style="26"/>
    <col min="6647" max="6647" width="1.375" style="26" customWidth="1"/>
    <col min="6648" max="6648" width="3.5" style="26" customWidth="1"/>
    <col min="6649" max="6649" width="22.125" style="26" customWidth="1"/>
    <col min="6650" max="6650" width="9.75" style="26" customWidth="1"/>
    <col min="6651" max="6651" width="7.375" style="26" customWidth="1"/>
    <col min="6652" max="6652" width="9" style="26"/>
    <col min="6653" max="6653" width="9.25" style="26" customWidth="1"/>
    <col min="6654" max="6654" width="3.5" style="26" customWidth="1"/>
    <col min="6655" max="6656" width="12.625" style="26" customWidth="1"/>
    <col min="6657" max="6657" width="9" style="26"/>
    <col min="6658" max="6658" width="7.75" style="26" customWidth="1"/>
    <col min="6659" max="6659" width="13.125" style="26" customWidth="1"/>
    <col min="6660" max="6660" width="6.125" style="26" customWidth="1"/>
    <col min="6661" max="6661" width="9.75" style="26" customWidth="1"/>
    <col min="6662" max="6662" width="1.375" style="26" customWidth="1"/>
    <col min="6663" max="6902" width="9" style="26"/>
    <col min="6903" max="6903" width="1.375" style="26" customWidth="1"/>
    <col min="6904" max="6904" width="3.5" style="26" customWidth="1"/>
    <col min="6905" max="6905" width="22.125" style="26" customWidth="1"/>
    <col min="6906" max="6906" width="9.75" style="26" customWidth="1"/>
    <col min="6907" max="6907" width="7.375" style="26" customWidth="1"/>
    <col min="6908" max="6908" width="9" style="26"/>
    <col min="6909" max="6909" width="9.25" style="26" customWidth="1"/>
    <col min="6910" max="6910" width="3.5" style="26" customWidth="1"/>
    <col min="6911" max="6912" width="12.625" style="26" customWidth="1"/>
    <col min="6913" max="6913" width="9" style="26"/>
    <col min="6914" max="6914" width="7.75" style="26" customWidth="1"/>
    <col min="6915" max="6915" width="13.125" style="26" customWidth="1"/>
    <col min="6916" max="6916" width="6.125" style="26" customWidth="1"/>
    <col min="6917" max="6917" width="9.75" style="26" customWidth="1"/>
    <col min="6918" max="6918" width="1.375" style="26" customWidth="1"/>
    <col min="6919" max="7158" width="9" style="26"/>
    <col min="7159" max="7159" width="1.375" style="26" customWidth="1"/>
    <col min="7160" max="7160" width="3.5" style="26" customWidth="1"/>
    <col min="7161" max="7161" width="22.125" style="26" customWidth="1"/>
    <col min="7162" max="7162" width="9.75" style="26" customWidth="1"/>
    <col min="7163" max="7163" width="7.375" style="26" customWidth="1"/>
    <col min="7164" max="7164" width="9" style="26"/>
    <col min="7165" max="7165" width="9.25" style="26" customWidth="1"/>
    <col min="7166" max="7166" width="3.5" style="26" customWidth="1"/>
    <col min="7167" max="7168" width="12.625" style="26" customWidth="1"/>
    <col min="7169" max="7169" width="9" style="26"/>
    <col min="7170" max="7170" width="7.75" style="26" customWidth="1"/>
    <col min="7171" max="7171" width="13.125" style="26" customWidth="1"/>
    <col min="7172" max="7172" width="6.125" style="26" customWidth="1"/>
    <col min="7173" max="7173" width="9.75" style="26" customWidth="1"/>
    <col min="7174" max="7174" width="1.375" style="26" customWidth="1"/>
    <col min="7175" max="7414" width="9" style="26"/>
    <col min="7415" max="7415" width="1.375" style="26" customWidth="1"/>
    <col min="7416" max="7416" width="3.5" style="26" customWidth="1"/>
    <col min="7417" max="7417" width="22.125" style="26" customWidth="1"/>
    <col min="7418" max="7418" width="9.75" style="26" customWidth="1"/>
    <col min="7419" max="7419" width="7.375" style="26" customWidth="1"/>
    <col min="7420" max="7420" width="9" style="26"/>
    <col min="7421" max="7421" width="9.25" style="26" customWidth="1"/>
    <col min="7422" max="7422" width="3.5" style="26" customWidth="1"/>
    <col min="7423" max="7424" width="12.625" style="26" customWidth="1"/>
    <col min="7425" max="7425" width="9" style="26"/>
    <col min="7426" max="7426" width="7.75" style="26" customWidth="1"/>
    <col min="7427" max="7427" width="13.125" style="26" customWidth="1"/>
    <col min="7428" max="7428" width="6.125" style="26" customWidth="1"/>
    <col min="7429" max="7429" width="9.75" style="26" customWidth="1"/>
    <col min="7430" max="7430" width="1.375" style="26" customWidth="1"/>
    <col min="7431" max="7670" width="9" style="26"/>
    <col min="7671" max="7671" width="1.375" style="26" customWidth="1"/>
    <col min="7672" max="7672" width="3.5" style="26" customWidth="1"/>
    <col min="7673" max="7673" width="22.125" style="26" customWidth="1"/>
    <col min="7674" max="7674" width="9.75" style="26" customWidth="1"/>
    <col min="7675" max="7675" width="7.375" style="26" customWidth="1"/>
    <col min="7676" max="7676" width="9" style="26"/>
    <col min="7677" max="7677" width="9.25" style="26" customWidth="1"/>
    <col min="7678" max="7678" width="3.5" style="26" customWidth="1"/>
    <col min="7679" max="7680" width="12.625" style="26" customWidth="1"/>
    <col min="7681" max="7681" width="9" style="26"/>
    <col min="7682" max="7682" width="7.75" style="26" customWidth="1"/>
    <col min="7683" max="7683" width="13.125" style="26" customWidth="1"/>
    <col min="7684" max="7684" width="6.125" style="26" customWidth="1"/>
    <col min="7685" max="7685" width="9.75" style="26" customWidth="1"/>
    <col min="7686" max="7686" width="1.375" style="26" customWidth="1"/>
    <col min="7687" max="7926" width="9" style="26"/>
    <col min="7927" max="7927" width="1.375" style="26" customWidth="1"/>
    <col min="7928" max="7928" width="3.5" style="26" customWidth="1"/>
    <col min="7929" max="7929" width="22.125" style="26" customWidth="1"/>
    <col min="7930" max="7930" width="9.75" style="26" customWidth="1"/>
    <col min="7931" max="7931" width="7.375" style="26" customWidth="1"/>
    <col min="7932" max="7932" width="9" style="26"/>
    <col min="7933" max="7933" width="9.25" style="26" customWidth="1"/>
    <col min="7934" max="7934" width="3.5" style="26" customWidth="1"/>
    <col min="7935" max="7936" width="12.625" style="26" customWidth="1"/>
    <col min="7937" max="7937" width="9" style="26"/>
    <col min="7938" max="7938" width="7.75" style="26" customWidth="1"/>
    <col min="7939" max="7939" width="13.125" style="26" customWidth="1"/>
    <col min="7940" max="7940" width="6.125" style="26" customWidth="1"/>
    <col min="7941" max="7941" width="9.75" style="26" customWidth="1"/>
    <col min="7942" max="7942" width="1.375" style="26" customWidth="1"/>
    <col min="7943" max="8182" width="9" style="26"/>
    <col min="8183" max="8183" width="1.375" style="26" customWidth="1"/>
    <col min="8184" max="8184" width="3.5" style="26" customWidth="1"/>
    <col min="8185" max="8185" width="22.125" style="26" customWidth="1"/>
    <col min="8186" max="8186" width="9.75" style="26" customWidth="1"/>
    <col min="8187" max="8187" width="7.375" style="26" customWidth="1"/>
    <col min="8188" max="8188" width="9" style="26"/>
    <col min="8189" max="8189" width="9.25" style="26" customWidth="1"/>
    <col min="8190" max="8190" width="3.5" style="26" customWidth="1"/>
    <col min="8191" max="8192" width="12.625" style="26" customWidth="1"/>
    <col min="8193" max="8193" width="9" style="26"/>
    <col min="8194" max="8194" width="7.75" style="26" customWidth="1"/>
    <col min="8195" max="8195" width="13.125" style="26" customWidth="1"/>
    <col min="8196" max="8196" width="6.125" style="26" customWidth="1"/>
    <col min="8197" max="8197" width="9.75" style="26" customWidth="1"/>
    <col min="8198" max="8198" width="1.375" style="26" customWidth="1"/>
    <col min="8199" max="8438" width="9" style="26"/>
    <col min="8439" max="8439" width="1.375" style="26" customWidth="1"/>
    <col min="8440" max="8440" width="3.5" style="26" customWidth="1"/>
    <col min="8441" max="8441" width="22.125" style="26" customWidth="1"/>
    <col min="8442" max="8442" width="9.75" style="26" customWidth="1"/>
    <col min="8443" max="8443" width="7.375" style="26" customWidth="1"/>
    <col min="8444" max="8444" width="9" style="26"/>
    <col min="8445" max="8445" width="9.25" style="26" customWidth="1"/>
    <col min="8446" max="8446" width="3.5" style="26" customWidth="1"/>
    <col min="8447" max="8448" width="12.625" style="26" customWidth="1"/>
    <col min="8449" max="8449" width="9" style="26"/>
    <col min="8450" max="8450" width="7.75" style="26" customWidth="1"/>
    <col min="8451" max="8451" width="13.125" style="26" customWidth="1"/>
    <col min="8452" max="8452" width="6.125" style="26" customWidth="1"/>
    <col min="8453" max="8453" width="9.75" style="26" customWidth="1"/>
    <col min="8454" max="8454" width="1.375" style="26" customWidth="1"/>
    <col min="8455" max="8694" width="9" style="26"/>
    <col min="8695" max="8695" width="1.375" style="26" customWidth="1"/>
    <col min="8696" max="8696" width="3.5" style="26" customWidth="1"/>
    <col min="8697" max="8697" width="22.125" style="26" customWidth="1"/>
    <col min="8698" max="8698" width="9.75" style="26" customWidth="1"/>
    <col min="8699" max="8699" width="7.375" style="26" customWidth="1"/>
    <col min="8700" max="8700" width="9" style="26"/>
    <col min="8701" max="8701" width="9.25" style="26" customWidth="1"/>
    <col min="8702" max="8702" width="3.5" style="26" customWidth="1"/>
    <col min="8703" max="8704" width="12.625" style="26" customWidth="1"/>
    <col min="8705" max="8705" width="9" style="26"/>
    <col min="8706" max="8706" width="7.75" style="26" customWidth="1"/>
    <col min="8707" max="8707" width="13.125" style="26" customWidth="1"/>
    <col min="8708" max="8708" width="6.125" style="26" customWidth="1"/>
    <col min="8709" max="8709" width="9.75" style="26" customWidth="1"/>
    <col min="8710" max="8710" width="1.375" style="26" customWidth="1"/>
    <col min="8711" max="8950" width="9" style="26"/>
    <col min="8951" max="8951" width="1.375" style="26" customWidth="1"/>
    <col min="8952" max="8952" width="3.5" style="26" customWidth="1"/>
    <col min="8953" max="8953" width="22.125" style="26" customWidth="1"/>
    <col min="8954" max="8954" width="9.75" style="26" customWidth="1"/>
    <col min="8955" max="8955" width="7.375" style="26" customWidth="1"/>
    <col min="8956" max="8956" width="9" style="26"/>
    <col min="8957" max="8957" width="9.25" style="26" customWidth="1"/>
    <col min="8958" max="8958" width="3.5" style="26" customWidth="1"/>
    <col min="8959" max="8960" width="12.625" style="26" customWidth="1"/>
    <col min="8961" max="8961" width="9" style="26"/>
    <col min="8962" max="8962" width="7.75" style="26" customWidth="1"/>
    <col min="8963" max="8963" width="13.125" style="26" customWidth="1"/>
    <col min="8964" max="8964" width="6.125" style="26" customWidth="1"/>
    <col min="8965" max="8965" width="9.75" style="26" customWidth="1"/>
    <col min="8966" max="8966" width="1.375" style="26" customWidth="1"/>
    <col min="8967" max="9206" width="9" style="26"/>
    <col min="9207" max="9207" width="1.375" style="26" customWidth="1"/>
    <col min="9208" max="9208" width="3.5" style="26" customWidth="1"/>
    <col min="9209" max="9209" width="22.125" style="26" customWidth="1"/>
    <col min="9210" max="9210" width="9.75" style="26" customWidth="1"/>
    <col min="9211" max="9211" width="7.375" style="26" customWidth="1"/>
    <col min="9212" max="9212" width="9" style="26"/>
    <col min="9213" max="9213" width="9.25" style="26" customWidth="1"/>
    <col min="9214" max="9214" width="3.5" style="26" customWidth="1"/>
    <col min="9215" max="9216" width="12.625" style="26" customWidth="1"/>
    <col min="9217" max="9217" width="9" style="26"/>
    <col min="9218" max="9218" width="7.75" style="26" customWidth="1"/>
    <col min="9219" max="9219" width="13.125" style="26" customWidth="1"/>
    <col min="9220" max="9220" width="6.125" style="26" customWidth="1"/>
    <col min="9221" max="9221" width="9.75" style="26" customWidth="1"/>
    <col min="9222" max="9222" width="1.375" style="26" customWidth="1"/>
    <col min="9223" max="9462" width="9" style="26"/>
    <col min="9463" max="9463" width="1.375" style="26" customWidth="1"/>
    <col min="9464" max="9464" width="3.5" style="26" customWidth="1"/>
    <col min="9465" max="9465" width="22.125" style="26" customWidth="1"/>
    <col min="9466" max="9466" width="9.75" style="26" customWidth="1"/>
    <col min="9467" max="9467" width="7.375" style="26" customWidth="1"/>
    <col min="9468" max="9468" width="9" style="26"/>
    <col min="9469" max="9469" width="9.25" style="26" customWidth="1"/>
    <col min="9470" max="9470" width="3.5" style="26" customWidth="1"/>
    <col min="9471" max="9472" width="12.625" style="26" customWidth="1"/>
    <col min="9473" max="9473" width="9" style="26"/>
    <col min="9474" max="9474" width="7.75" style="26" customWidth="1"/>
    <col min="9475" max="9475" width="13.125" style="26" customWidth="1"/>
    <col min="9476" max="9476" width="6.125" style="26" customWidth="1"/>
    <col min="9477" max="9477" width="9.75" style="26" customWidth="1"/>
    <col min="9478" max="9478" width="1.375" style="26" customWidth="1"/>
    <col min="9479" max="9718" width="9" style="26"/>
    <col min="9719" max="9719" width="1.375" style="26" customWidth="1"/>
    <col min="9720" max="9720" width="3.5" style="26" customWidth="1"/>
    <col min="9721" max="9721" width="22.125" style="26" customWidth="1"/>
    <col min="9722" max="9722" width="9.75" style="26" customWidth="1"/>
    <col min="9723" max="9723" width="7.375" style="26" customWidth="1"/>
    <col min="9724" max="9724" width="9" style="26"/>
    <col min="9725" max="9725" width="9.25" style="26" customWidth="1"/>
    <col min="9726" max="9726" width="3.5" style="26" customWidth="1"/>
    <col min="9727" max="9728" width="12.625" style="26" customWidth="1"/>
    <col min="9729" max="9729" width="9" style="26"/>
    <col min="9730" max="9730" width="7.75" style="26" customWidth="1"/>
    <col min="9731" max="9731" width="13.125" style="26" customWidth="1"/>
    <col min="9732" max="9732" width="6.125" style="26" customWidth="1"/>
    <col min="9733" max="9733" width="9.75" style="26" customWidth="1"/>
    <col min="9734" max="9734" width="1.375" style="26" customWidth="1"/>
    <col min="9735" max="9974" width="9" style="26"/>
    <col min="9975" max="9975" width="1.375" style="26" customWidth="1"/>
    <col min="9976" max="9976" width="3.5" style="26" customWidth="1"/>
    <col min="9977" max="9977" width="22.125" style="26" customWidth="1"/>
    <col min="9978" max="9978" width="9.75" style="26" customWidth="1"/>
    <col min="9979" max="9979" width="7.375" style="26" customWidth="1"/>
    <col min="9980" max="9980" width="9" style="26"/>
    <col min="9981" max="9981" width="9.25" style="26" customWidth="1"/>
    <col min="9982" max="9982" width="3.5" style="26" customWidth="1"/>
    <col min="9983" max="9984" width="12.625" style="26" customWidth="1"/>
    <col min="9985" max="9985" width="9" style="26"/>
    <col min="9986" max="9986" width="7.75" style="26" customWidth="1"/>
    <col min="9987" max="9987" width="13.125" style="26" customWidth="1"/>
    <col min="9988" max="9988" width="6.125" style="26" customWidth="1"/>
    <col min="9989" max="9989" width="9.75" style="26" customWidth="1"/>
    <col min="9990" max="9990" width="1.375" style="26" customWidth="1"/>
    <col min="9991" max="10230" width="9" style="26"/>
    <col min="10231" max="10231" width="1.375" style="26" customWidth="1"/>
    <col min="10232" max="10232" width="3.5" style="26" customWidth="1"/>
    <col min="10233" max="10233" width="22.125" style="26" customWidth="1"/>
    <col min="10234" max="10234" width="9.75" style="26" customWidth="1"/>
    <col min="10235" max="10235" width="7.375" style="26" customWidth="1"/>
    <col min="10236" max="10236" width="9" style="26"/>
    <col min="10237" max="10237" width="9.25" style="26" customWidth="1"/>
    <col min="10238" max="10238" width="3.5" style="26" customWidth="1"/>
    <col min="10239" max="10240" width="12.625" style="26" customWidth="1"/>
    <col min="10241" max="10241" width="9" style="26"/>
    <col min="10242" max="10242" width="7.75" style="26" customWidth="1"/>
    <col min="10243" max="10243" width="13.125" style="26" customWidth="1"/>
    <col min="10244" max="10244" width="6.125" style="26" customWidth="1"/>
    <col min="10245" max="10245" width="9.75" style="26" customWidth="1"/>
    <col min="10246" max="10246" width="1.375" style="26" customWidth="1"/>
    <col min="10247" max="10486" width="9" style="26"/>
    <col min="10487" max="10487" width="1.375" style="26" customWidth="1"/>
    <col min="10488" max="10488" width="3.5" style="26" customWidth="1"/>
    <col min="10489" max="10489" width="22.125" style="26" customWidth="1"/>
    <col min="10490" max="10490" width="9.75" style="26" customWidth="1"/>
    <col min="10491" max="10491" width="7.375" style="26" customWidth="1"/>
    <col min="10492" max="10492" width="9" style="26"/>
    <col min="10493" max="10493" width="9.25" style="26" customWidth="1"/>
    <col min="10494" max="10494" width="3.5" style="26" customWidth="1"/>
    <col min="10495" max="10496" width="12.625" style="26" customWidth="1"/>
    <col min="10497" max="10497" width="9" style="26"/>
    <col min="10498" max="10498" width="7.75" style="26" customWidth="1"/>
    <col min="10499" max="10499" width="13.125" style="26" customWidth="1"/>
    <col min="10500" max="10500" width="6.125" style="26" customWidth="1"/>
    <col min="10501" max="10501" width="9.75" style="26" customWidth="1"/>
    <col min="10502" max="10502" width="1.375" style="26" customWidth="1"/>
    <col min="10503" max="10742" width="9" style="26"/>
    <col min="10743" max="10743" width="1.375" style="26" customWidth="1"/>
    <col min="10744" max="10744" width="3.5" style="26" customWidth="1"/>
    <col min="10745" max="10745" width="22.125" style="26" customWidth="1"/>
    <col min="10746" max="10746" width="9.75" style="26" customWidth="1"/>
    <col min="10747" max="10747" width="7.375" style="26" customWidth="1"/>
    <col min="10748" max="10748" width="9" style="26"/>
    <col min="10749" max="10749" width="9.25" style="26" customWidth="1"/>
    <col min="10750" max="10750" width="3.5" style="26" customWidth="1"/>
    <col min="10751" max="10752" width="12.625" style="26" customWidth="1"/>
    <col min="10753" max="10753" width="9" style="26"/>
    <col min="10754" max="10754" width="7.75" style="26" customWidth="1"/>
    <col min="10755" max="10755" width="13.125" style="26" customWidth="1"/>
    <col min="10756" max="10756" width="6.125" style="26" customWidth="1"/>
    <col min="10757" max="10757" width="9.75" style="26" customWidth="1"/>
    <col min="10758" max="10758" width="1.375" style="26" customWidth="1"/>
    <col min="10759" max="10998" width="9" style="26"/>
    <col min="10999" max="10999" width="1.375" style="26" customWidth="1"/>
    <col min="11000" max="11000" width="3.5" style="26" customWidth="1"/>
    <col min="11001" max="11001" width="22.125" style="26" customWidth="1"/>
    <col min="11002" max="11002" width="9.75" style="26" customWidth="1"/>
    <col min="11003" max="11003" width="7.375" style="26" customWidth="1"/>
    <col min="11004" max="11004" width="9" style="26"/>
    <col min="11005" max="11005" width="9.25" style="26" customWidth="1"/>
    <col min="11006" max="11006" width="3.5" style="26" customWidth="1"/>
    <col min="11007" max="11008" width="12.625" style="26" customWidth="1"/>
    <col min="11009" max="11009" width="9" style="26"/>
    <col min="11010" max="11010" width="7.75" style="26" customWidth="1"/>
    <col min="11011" max="11011" width="13.125" style="26" customWidth="1"/>
    <col min="11012" max="11012" width="6.125" style="26" customWidth="1"/>
    <col min="11013" max="11013" width="9.75" style="26" customWidth="1"/>
    <col min="11014" max="11014" width="1.375" style="26" customWidth="1"/>
    <col min="11015" max="11254" width="9" style="26"/>
    <col min="11255" max="11255" width="1.375" style="26" customWidth="1"/>
    <col min="11256" max="11256" width="3.5" style="26" customWidth="1"/>
    <col min="11257" max="11257" width="22.125" style="26" customWidth="1"/>
    <col min="11258" max="11258" width="9.75" style="26" customWidth="1"/>
    <col min="11259" max="11259" width="7.375" style="26" customWidth="1"/>
    <col min="11260" max="11260" width="9" style="26"/>
    <col min="11261" max="11261" width="9.25" style="26" customWidth="1"/>
    <col min="11262" max="11262" width="3.5" style="26" customWidth="1"/>
    <col min="11263" max="11264" width="12.625" style="26" customWidth="1"/>
    <col min="11265" max="11265" width="9" style="26"/>
    <col min="11266" max="11266" width="7.75" style="26" customWidth="1"/>
    <col min="11267" max="11267" width="13.125" style="26" customWidth="1"/>
    <col min="11268" max="11268" width="6.125" style="26" customWidth="1"/>
    <col min="11269" max="11269" width="9.75" style="26" customWidth="1"/>
    <col min="11270" max="11270" width="1.375" style="26" customWidth="1"/>
    <col min="11271" max="11510" width="9" style="26"/>
    <col min="11511" max="11511" width="1.375" style="26" customWidth="1"/>
    <col min="11512" max="11512" width="3.5" style="26" customWidth="1"/>
    <col min="11513" max="11513" width="22.125" style="26" customWidth="1"/>
    <col min="11514" max="11514" width="9.75" style="26" customWidth="1"/>
    <col min="11515" max="11515" width="7.375" style="26" customWidth="1"/>
    <col min="11516" max="11516" width="9" style="26"/>
    <col min="11517" max="11517" width="9.25" style="26" customWidth="1"/>
    <col min="11518" max="11518" width="3.5" style="26" customWidth="1"/>
    <col min="11519" max="11520" width="12.625" style="26" customWidth="1"/>
    <col min="11521" max="11521" width="9" style="26"/>
    <col min="11522" max="11522" width="7.75" style="26" customWidth="1"/>
    <col min="11523" max="11523" width="13.125" style="26" customWidth="1"/>
    <col min="11524" max="11524" width="6.125" style="26" customWidth="1"/>
    <col min="11525" max="11525" width="9.75" style="26" customWidth="1"/>
    <col min="11526" max="11526" width="1.375" style="26" customWidth="1"/>
    <col min="11527" max="11766" width="9" style="26"/>
    <col min="11767" max="11767" width="1.375" style="26" customWidth="1"/>
    <col min="11768" max="11768" width="3.5" style="26" customWidth="1"/>
    <col min="11769" max="11769" width="22.125" style="26" customWidth="1"/>
    <col min="11770" max="11770" width="9.75" style="26" customWidth="1"/>
    <col min="11771" max="11771" width="7.375" style="26" customWidth="1"/>
    <col min="11772" max="11772" width="9" style="26"/>
    <col min="11773" max="11773" width="9.25" style="26" customWidth="1"/>
    <col min="11774" max="11774" width="3.5" style="26" customWidth="1"/>
    <col min="11775" max="11776" width="12.625" style="26" customWidth="1"/>
    <col min="11777" max="11777" width="9" style="26"/>
    <col min="11778" max="11778" width="7.75" style="26" customWidth="1"/>
    <col min="11779" max="11779" width="13.125" style="26" customWidth="1"/>
    <col min="11780" max="11780" width="6.125" style="26" customWidth="1"/>
    <col min="11781" max="11781" width="9.75" style="26" customWidth="1"/>
    <col min="11782" max="11782" width="1.375" style="26" customWidth="1"/>
    <col min="11783" max="12022" width="9" style="26"/>
    <col min="12023" max="12023" width="1.375" style="26" customWidth="1"/>
    <col min="12024" max="12024" width="3.5" style="26" customWidth="1"/>
    <col min="12025" max="12025" width="22.125" style="26" customWidth="1"/>
    <col min="12026" max="12026" width="9.75" style="26" customWidth="1"/>
    <col min="12027" max="12027" width="7.375" style="26" customWidth="1"/>
    <col min="12028" max="12028" width="9" style="26"/>
    <col min="12029" max="12029" width="9.25" style="26" customWidth="1"/>
    <col min="12030" max="12030" width="3.5" style="26" customWidth="1"/>
    <col min="12031" max="12032" width="12.625" style="26" customWidth="1"/>
    <col min="12033" max="12033" width="9" style="26"/>
    <col min="12034" max="12034" width="7.75" style="26" customWidth="1"/>
    <col min="12035" max="12035" width="13.125" style="26" customWidth="1"/>
    <col min="12036" max="12036" width="6.125" style="26" customWidth="1"/>
    <col min="12037" max="12037" width="9.75" style="26" customWidth="1"/>
    <col min="12038" max="12038" width="1.375" style="26" customWidth="1"/>
    <col min="12039" max="12278" width="9" style="26"/>
    <col min="12279" max="12279" width="1.375" style="26" customWidth="1"/>
    <col min="12280" max="12280" width="3.5" style="26" customWidth="1"/>
    <col min="12281" max="12281" width="22.125" style="26" customWidth="1"/>
    <col min="12282" max="12282" width="9.75" style="26" customWidth="1"/>
    <col min="12283" max="12283" width="7.375" style="26" customWidth="1"/>
    <col min="12284" max="12284" width="9" style="26"/>
    <col min="12285" max="12285" width="9.25" style="26" customWidth="1"/>
    <col min="12286" max="12286" width="3.5" style="26" customWidth="1"/>
    <col min="12287" max="12288" width="12.625" style="26" customWidth="1"/>
    <col min="12289" max="12289" width="9" style="26"/>
    <col min="12290" max="12290" width="7.75" style="26" customWidth="1"/>
    <col min="12291" max="12291" width="13.125" style="26" customWidth="1"/>
    <col min="12292" max="12292" width="6.125" style="26" customWidth="1"/>
    <col min="12293" max="12293" width="9.75" style="26" customWidth="1"/>
    <col min="12294" max="12294" width="1.375" style="26" customWidth="1"/>
    <col min="12295" max="12534" width="9" style="26"/>
    <col min="12535" max="12535" width="1.375" style="26" customWidth="1"/>
    <col min="12536" max="12536" width="3.5" style="26" customWidth="1"/>
    <col min="12537" max="12537" width="22.125" style="26" customWidth="1"/>
    <col min="12538" max="12538" width="9.75" style="26" customWidth="1"/>
    <col min="12539" max="12539" width="7.375" style="26" customWidth="1"/>
    <col min="12540" max="12540" width="9" style="26"/>
    <col min="12541" max="12541" width="9.25" style="26" customWidth="1"/>
    <col min="12542" max="12542" width="3.5" style="26" customWidth="1"/>
    <col min="12543" max="12544" width="12.625" style="26" customWidth="1"/>
    <col min="12545" max="12545" width="9" style="26"/>
    <col min="12546" max="12546" width="7.75" style="26" customWidth="1"/>
    <col min="12547" max="12547" width="13.125" style="26" customWidth="1"/>
    <col min="12548" max="12548" width="6.125" style="26" customWidth="1"/>
    <col min="12549" max="12549" width="9.75" style="26" customWidth="1"/>
    <col min="12550" max="12550" width="1.375" style="26" customWidth="1"/>
    <col min="12551" max="12790" width="9" style="26"/>
    <col min="12791" max="12791" width="1.375" style="26" customWidth="1"/>
    <col min="12792" max="12792" width="3.5" style="26" customWidth="1"/>
    <col min="12793" max="12793" width="22.125" style="26" customWidth="1"/>
    <col min="12794" max="12794" width="9.75" style="26" customWidth="1"/>
    <col min="12795" max="12795" width="7.375" style="26" customWidth="1"/>
    <col min="12796" max="12796" width="9" style="26"/>
    <col min="12797" max="12797" width="9.25" style="26" customWidth="1"/>
    <col min="12798" max="12798" width="3.5" style="26" customWidth="1"/>
    <col min="12799" max="12800" width="12.625" style="26" customWidth="1"/>
    <col min="12801" max="12801" width="9" style="26"/>
    <col min="12802" max="12802" width="7.75" style="26" customWidth="1"/>
    <col min="12803" max="12803" width="13.125" style="26" customWidth="1"/>
    <col min="12804" max="12804" width="6.125" style="26" customWidth="1"/>
    <col min="12805" max="12805" width="9.75" style="26" customWidth="1"/>
    <col min="12806" max="12806" width="1.375" style="26" customWidth="1"/>
    <col min="12807" max="13046" width="9" style="26"/>
    <col min="13047" max="13047" width="1.375" style="26" customWidth="1"/>
    <col min="13048" max="13048" width="3.5" style="26" customWidth="1"/>
    <col min="13049" max="13049" width="22.125" style="26" customWidth="1"/>
    <col min="13050" max="13050" width="9.75" style="26" customWidth="1"/>
    <col min="13051" max="13051" width="7.375" style="26" customWidth="1"/>
    <col min="13052" max="13052" width="9" style="26"/>
    <col min="13053" max="13053" width="9.25" style="26" customWidth="1"/>
    <col min="13054" max="13054" width="3.5" style="26" customWidth="1"/>
    <col min="13055" max="13056" width="12.625" style="26" customWidth="1"/>
    <col min="13057" max="13057" width="9" style="26"/>
    <col min="13058" max="13058" width="7.75" style="26" customWidth="1"/>
    <col min="13059" max="13059" width="13.125" style="26" customWidth="1"/>
    <col min="13060" max="13060" width="6.125" style="26" customWidth="1"/>
    <col min="13061" max="13061" width="9.75" style="26" customWidth="1"/>
    <col min="13062" max="13062" width="1.375" style="26" customWidth="1"/>
    <col min="13063" max="13302" width="9" style="26"/>
    <col min="13303" max="13303" width="1.375" style="26" customWidth="1"/>
    <col min="13304" max="13304" width="3.5" style="26" customWidth="1"/>
    <col min="13305" max="13305" width="22.125" style="26" customWidth="1"/>
    <col min="13306" max="13306" width="9.75" style="26" customWidth="1"/>
    <col min="13307" max="13307" width="7.375" style="26" customWidth="1"/>
    <col min="13308" max="13308" width="9" style="26"/>
    <col min="13309" max="13309" width="9.25" style="26" customWidth="1"/>
    <col min="13310" max="13310" width="3.5" style="26" customWidth="1"/>
    <col min="13311" max="13312" width="12.625" style="26" customWidth="1"/>
    <col min="13313" max="13313" width="9" style="26"/>
    <col min="13314" max="13314" width="7.75" style="26" customWidth="1"/>
    <col min="13315" max="13315" width="13.125" style="26" customWidth="1"/>
    <col min="13316" max="13316" width="6.125" style="26" customWidth="1"/>
    <col min="13317" max="13317" width="9.75" style="26" customWidth="1"/>
    <col min="13318" max="13318" width="1.375" style="26" customWidth="1"/>
    <col min="13319" max="13558" width="9" style="26"/>
    <col min="13559" max="13559" width="1.375" style="26" customWidth="1"/>
    <col min="13560" max="13560" width="3.5" style="26" customWidth="1"/>
    <col min="13561" max="13561" width="22.125" style="26" customWidth="1"/>
    <col min="13562" max="13562" width="9.75" style="26" customWidth="1"/>
    <col min="13563" max="13563" width="7.375" style="26" customWidth="1"/>
    <col min="13564" max="13564" width="9" style="26"/>
    <col min="13565" max="13565" width="9.25" style="26" customWidth="1"/>
    <col min="13566" max="13566" width="3.5" style="26" customWidth="1"/>
    <col min="13567" max="13568" width="12.625" style="26" customWidth="1"/>
    <col min="13569" max="13569" width="9" style="26"/>
    <col min="13570" max="13570" width="7.75" style="26" customWidth="1"/>
    <col min="13571" max="13571" width="13.125" style="26" customWidth="1"/>
    <col min="13572" max="13572" width="6.125" style="26" customWidth="1"/>
    <col min="13573" max="13573" width="9.75" style="26" customWidth="1"/>
    <col min="13574" max="13574" width="1.375" style="26" customWidth="1"/>
    <col min="13575" max="13814" width="9" style="26"/>
    <col min="13815" max="13815" width="1.375" style="26" customWidth="1"/>
    <col min="13816" max="13816" width="3.5" style="26" customWidth="1"/>
    <col min="13817" max="13817" width="22.125" style="26" customWidth="1"/>
    <col min="13818" max="13818" width="9.75" style="26" customWidth="1"/>
    <col min="13819" max="13819" width="7.375" style="26" customWidth="1"/>
    <col min="13820" max="13820" width="9" style="26"/>
    <col min="13821" max="13821" width="9.25" style="26" customWidth="1"/>
    <col min="13822" max="13822" width="3.5" style="26" customWidth="1"/>
    <col min="13823" max="13824" width="12.625" style="26" customWidth="1"/>
    <col min="13825" max="13825" width="9" style="26"/>
    <col min="13826" max="13826" width="7.75" style="26" customWidth="1"/>
    <col min="13827" max="13827" width="13.125" style="26" customWidth="1"/>
    <col min="13828" max="13828" width="6.125" style="26" customWidth="1"/>
    <col min="13829" max="13829" width="9.75" style="26" customWidth="1"/>
    <col min="13830" max="13830" width="1.375" style="26" customWidth="1"/>
    <col min="13831" max="14070" width="9" style="26"/>
    <col min="14071" max="14071" width="1.375" style="26" customWidth="1"/>
    <col min="14072" max="14072" width="3.5" style="26" customWidth="1"/>
    <col min="14073" max="14073" width="22.125" style="26" customWidth="1"/>
    <col min="14074" max="14074" width="9.75" style="26" customWidth="1"/>
    <col min="14075" max="14075" width="7.375" style="26" customWidth="1"/>
    <col min="14076" max="14076" width="9" style="26"/>
    <col min="14077" max="14077" width="9.25" style="26" customWidth="1"/>
    <col min="14078" max="14078" width="3.5" style="26" customWidth="1"/>
    <col min="14079" max="14080" width="12.625" style="26" customWidth="1"/>
    <col min="14081" max="14081" width="9" style="26"/>
    <col min="14082" max="14082" width="7.75" style="26" customWidth="1"/>
    <col min="14083" max="14083" width="13.125" style="26" customWidth="1"/>
    <col min="14084" max="14084" width="6.125" style="26" customWidth="1"/>
    <col min="14085" max="14085" width="9.75" style="26" customWidth="1"/>
    <col min="14086" max="14086" width="1.375" style="26" customWidth="1"/>
    <col min="14087" max="14326" width="9" style="26"/>
    <col min="14327" max="14327" width="1.375" style="26" customWidth="1"/>
    <col min="14328" max="14328" width="3.5" style="26" customWidth="1"/>
    <col min="14329" max="14329" width="22.125" style="26" customWidth="1"/>
    <col min="14330" max="14330" width="9.75" style="26" customWidth="1"/>
    <col min="14331" max="14331" width="7.375" style="26" customWidth="1"/>
    <col min="14332" max="14332" width="9" style="26"/>
    <col min="14333" max="14333" width="9.25" style="26" customWidth="1"/>
    <col min="14334" max="14334" width="3.5" style="26" customWidth="1"/>
    <col min="14335" max="14336" width="12.625" style="26" customWidth="1"/>
    <col min="14337" max="14337" width="9" style="26"/>
    <col min="14338" max="14338" width="7.75" style="26" customWidth="1"/>
    <col min="14339" max="14339" width="13.125" style="26" customWidth="1"/>
    <col min="14340" max="14340" width="6.125" style="26" customWidth="1"/>
    <col min="14341" max="14341" width="9.75" style="26" customWidth="1"/>
    <col min="14342" max="14342" width="1.375" style="26" customWidth="1"/>
    <col min="14343" max="14582" width="9" style="26"/>
    <col min="14583" max="14583" width="1.375" style="26" customWidth="1"/>
    <col min="14584" max="14584" width="3.5" style="26" customWidth="1"/>
    <col min="14585" max="14585" width="22.125" style="26" customWidth="1"/>
    <col min="14586" max="14586" width="9.75" style="26" customWidth="1"/>
    <col min="14587" max="14587" width="7.375" style="26" customWidth="1"/>
    <col min="14588" max="14588" width="9" style="26"/>
    <col min="14589" max="14589" width="9.25" style="26" customWidth="1"/>
    <col min="14590" max="14590" width="3.5" style="26" customWidth="1"/>
    <col min="14591" max="14592" width="12.625" style="26" customWidth="1"/>
    <col min="14593" max="14593" width="9" style="26"/>
    <col min="14594" max="14594" width="7.75" style="26" customWidth="1"/>
    <col min="14595" max="14595" width="13.125" style="26" customWidth="1"/>
    <col min="14596" max="14596" width="6.125" style="26" customWidth="1"/>
    <col min="14597" max="14597" width="9.75" style="26" customWidth="1"/>
    <col min="14598" max="14598" width="1.375" style="26" customWidth="1"/>
    <col min="14599" max="14838" width="9" style="26"/>
    <col min="14839" max="14839" width="1.375" style="26" customWidth="1"/>
    <col min="14840" max="14840" width="3.5" style="26" customWidth="1"/>
    <col min="14841" max="14841" width="22.125" style="26" customWidth="1"/>
    <col min="14842" max="14842" width="9.75" style="26" customWidth="1"/>
    <col min="14843" max="14843" width="7.375" style="26" customWidth="1"/>
    <col min="14844" max="14844" width="9" style="26"/>
    <col min="14845" max="14845" width="9.25" style="26" customWidth="1"/>
    <col min="14846" max="14846" width="3.5" style="26" customWidth="1"/>
    <col min="14847" max="14848" width="12.625" style="26" customWidth="1"/>
    <col min="14849" max="14849" width="9" style="26"/>
    <col min="14850" max="14850" width="7.75" style="26" customWidth="1"/>
    <col min="14851" max="14851" width="13.125" style="26" customWidth="1"/>
    <col min="14852" max="14852" width="6.125" style="26" customWidth="1"/>
    <col min="14853" max="14853" width="9.75" style="26" customWidth="1"/>
    <col min="14854" max="14854" width="1.375" style="26" customWidth="1"/>
    <col min="14855" max="15094" width="9" style="26"/>
    <col min="15095" max="15095" width="1.375" style="26" customWidth="1"/>
    <col min="15096" max="15096" width="3.5" style="26" customWidth="1"/>
    <col min="15097" max="15097" width="22.125" style="26" customWidth="1"/>
    <col min="15098" max="15098" width="9.75" style="26" customWidth="1"/>
    <col min="15099" max="15099" width="7.375" style="26" customWidth="1"/>
    <col min="15100" max="15100" width="9" style="26"/>
    <col min="15101" max="15101" width="9.25" style="26" customWidth="1"/>
    <col min="15102" max="15102" width="3.5" style="26" customWidth="1"/>
    <col min="15103" max="15104" width="12.625" style="26" customWidth="1"/>
    <col min="15105" max="15105" width="9" style="26"/>
    <col min="15106" max="15106" width="7.75" style="26" customWidth="1"/>
    <col min="15107" max="15107" width="13.125" style="26" customWidth="1"/>
    <col min="15108" max="15108" width="6.125" style="26" customWidth="1"/>
    <col min="15109" max="15109" width="9.75" style="26" customWidth="1"/>
    <col min="15110" max="15110" width="1.375" style="26" customWidth="1"/>
    <col min="15111" max="15350" width="9" style="26"/>
    <col min="15351" max="15351" width="1.375" style="26" customWidth="1"/>
    <col min="15352" max="15352" width="3.5" style="26" customWidth="1"/>
    <col min="15353" max="15353" width="22.125" style="26" customWidth="1"/>
    <col min="15354" max="15354" width="9.75" style="26" customWidth="1"/>
    <col min="15355" max="15355" width="7.375" style="26" customWidth="1"/>
    <col min="15356" max="15356" width="9" style="26"/>
    <col min="15357" max="15357" width="9.25" style="26" customWidth="1"/>
    <col min="15358" max="15358" width="3.5" style="26" customWidth="1"/>
    <col min="15359" max="15360" width="12.625" style="26" customWidth="1"/>
    <col min="15361" max="15361" width="9" style="26"/>
    <col min="15362" max="15362" width="7.75" style="26" customWidth="1"/>
    <col min="15363" max="15363" width="13.125" style="26" customWidth="1"/>
    <col min="15364" max="15364" width="6.125" style="26" customWidth="1"/>
    <col min="15365" max="15365" width="9.75" style="26" customWidth="1"/>
    <col min="15366" max="15366" width="1.375" style="26" customWidth="1"/>
    <col min="15367" max="15606" width="9" style="26"/>
    <col min="15607" max="15607" width="1.375" style="26" customWidth="1"/>
    <col min="15608" max="15608" width="3.5" style="26" customWidth="1"/>
    <col min="15609" max="15609" width="22.125" style="26" customWidth="1"/>
    <col min="15610" max="15610" width="9.75" style="26" customWidth="1"/>
    <col min="15611" max="15611" width="7.375" style="26" customWidth="1"/>
    <col min="15612" max="15612" width="9" style="26"/>
    <col min="15613" max="15613" width="9.25" style="26" customWidth="1"/>
    <col min="15614" max="15614" width="3.5" style="26" customWidth="1"/>
    <col min="15615" max="15616" width="12.625" style="26" customWidth="1"/>
    <col min="15617" max="15617" width="9" style="26"/>
    <col min="15618" max="15618" width="7.75" style="26" customWidth="1"/>
    <col min="15619" max="15619" width="13.125" style="26" customWidth="1"/>
    <col min="15620" max="15620" width="6.125" style="26" customWidth="1"/>
    <col min="15621" max="15621" width="9.75" style="26" customWidth="1"/>
    <col min="15622" max="15622" width="1.375" style="26" customWidth="1"/>
    <col min="15623" max="15862" width="9" style="26"/>
    <col min="15863" max="15863" width="1.375" style="26" customWidth="1"/>
    <col min="15864" max="15864" width="3.5" style="26" customWidth="1"/>
    <col min="15865" max="15865" width="22.125" style="26" customWidth="1"/>
    <col min="15866" max="15866" width="9.75" style="26" customWidth="1"/>
    <col min="15867" max="15867" width="7.375" style="26" customWidth="1"/>
    <col min="15868" max="15868" width="9" style="26"/>
    <col min="15869" max="15869" width="9.25" style="26" customWidth="1"/>
    <col min="15870" max="15870" width="3.5" style="26" customWidth="1"/>
    <col min="15871" max="15872" width="12.625" style="26" customWidth="1"/>
    <col min="15873" max="15873" width="9" style="26"/>
    <col min="15874" max="15874" width="7.75" style="26" customWidth="1"/>
    <col min="15875" max="15875" width="13.125" style="26" customWidth="1"/>
    <col min="15876" max="15876" width="6.125" style="26" customWidth="1"/>
    <col min="15877" max="15877" width="9.75" style="26" customWidth="1"/>
    <col min="15878" max="15878" width="1.375" style="26" customWidth="1"/>
    <col min="15879" max="16118" width="9" style="26"/>
    <col min="16119" max="16119" width="1.375" style="26" customWidth="1"/>
    <col min="16120" max="16120" width="3.5" style="26" customWidth="1"/>
    <col min="16121" max="16121" width="22.125" style="26" customWidth="1"/>
    <col min="16122" max="16122" width="9.75" style="26" customWidth="1"/>
    <col min="16123" max="16123" width="7.375" style="26" customWidth="1"/>
    <col min="16124" max="16124" width="9" style="26"/>
    <col min="16125" max="16125" width="9.25" style="26" customWidth="1"/>
    <col min="16126" max="16126" width="3.5" style="26" customWidth="1"/>
    <col min="16127" max="16128" width="12.625" style="26" customWidth="1"/>
    <col min="16129" max="16129" width="9" style="26"/>
    <col min="16130" max="16130" width="7.75" style="26" customWidth="1"/>
    <col min="16131" max="16131" width="13.125" style="26" customWidth="1"/>
    <col min="16132" max="16132" width="6.125" style="26" customWidth="1"/>
    <col min="16133" max="16133" width="9.75" style="26" customWidth="1"/>
    <col min="16134" max="16134" width="1.375" style="26" customWidth="1"/>
    <col min="16135" max="16384" width="9" style="26"/>
  </cols>
  <sheetData>
    <row r="1" spans="2:34" ht="9.9499999999999993" customHeight="1" thickBot="1" x14ac:dyDescent="0.2"/>
    <row r="2" spans="2:34" ht="24.95" customHeight="1" thickBot="1" x14ac:dyDescent="0.2">
      <c r="B2" s="26" t="s">
        <v>418</v>
      </c>
      <c r="C2" s="28"/>
      <c r="D2" s="5"/>
      <c r="E2" s="5"/>
      <c r="F2" s="28"/>
      <c r="G2" s="70"/>
      <c r="H2" s="76"/>
      <c r="I2" s="70"/>
      <c r="J2" s="70"/>
      <c r="K2" s="70"/>
      <c r="L2" s="70"/>
      <c r="M2" s="70"/>
      <c r="N2" s="70"/>
      <c r="O2" s="5"/>
      <c r="X2" s="798" t="s">
        <v>1111</v>
      </c>
      <c r="Y2" s="798"/>
      <c r="Z2" s="798"/>
      <c r="AA2" s="798"/>
      <c r="AB2" s="799"/>
      <c r="AC2" s="800"/>
      <c r="AD2" s="800"/>
      <c r="AE2" s="798"/>
      <c r="AF2" s="798"/>
      <c r="AG2" s="798"/>
      <c r="AH2" s="800"/>
    </row>
    <row r="3" spans="2:34" ht="15" customHeight="1" thickBot="1" x14ac:dyDescent="0.2">
      <c r="B3" s="26" t="s">
        <v>132</v>
      </c>
      <c r="I3" s="5" t="s">
        <v>133</v>
      </c>
      <c r="P3" s="118" t="s">
        <v>155</v>
      </c>
      <c r="X3" s="798"/>
      <c r="Y3" s="801" t="s">
        <v>87</v>
      </c>
      <c r="Z3" s="801" t="s">
        <v>231</v>
      </c>
      <c r="AA3" s="801" t="s">
        <v>232</v>
      </c>
      <c r="AB3" s="802" t="s">
        <v>1112</v>
      </c>
      <c r="AC3" s="801" t="s">
        <v>234</v>
      </c>
      <c r="AD3" s="801" t="s">
        <v>259</v>
      </c>
      <c r="AE3" s="801" t="s">
        <v>235</v>
      </c>
      <c r="AF3" s="801" t="s">
        <v>236</v>
      </c>
      <c r="AG3" s="801" t="s">
        <v>1113</v>
      </c>
      <c r="AH3" s="801" t="s">
        <v>1114</v>
      </c>
    </row>
    <row r="4" spans="2:34" ht="15" customHeight="1" thickBot="1" x14ac:dyDescent="0.2">
      <c r="B4" s="606" t="s">
        <v>57</v>
      </c>
      <c r="C4" s="674" t="s">
        <v>109</v>
      </c>
      <c r="D4" s="674" t="s">
        <v>88</v>
      </c>
      <c r="E4" s="674" t="s">
        <v>89</v>
      </c>
      <c r="F4" s="674" t="s">
        <v>21</v>
      </c>
      <c r="G4" s="639" t="s">
        <v>90</v>
      </c>
      <c r="H4" s="108"/>
      <c r="I4" s="1236" t="s">
        <v>57</v>
      </c>
      <c r="J4" s="1301" t="s">
        <v>112</v>
      </c>
      <c r="K4" s="796" t="s">
        <v>922</v>
      </c>
      <c r="L4" s="796" t="s">
        <v>91</v>
      </c>
      <c r="M4" s="1301" t="s">
        <v>21</v>
      </c>
      <c r="N4" s="1302" t="s">
        <v>90</v>
      </c>
      <c r="O4" s="122"/>
      <c r="P4" s="609" t="s">
        <v>115</v>
      </c>
      <c r="Q4" s="677" t="s">
        <v>116</v>
      </c>
      <c r="R4" s="677" t="s">
        <v>117</v>
      </c>
      <c r="S4" s="677" t="s">
        <v>850</v>
      </c>
      <c r="T4" s="1303" t="s">
        <v>118</v>
      </c>
      <c r="U4" s="1256"/>
      <c r="V4" s="679" t="s">
        <v>119</v>
      </c>
      <c r="X4" s="803"/>
      <c r="Y4" s="804" t="s">
        <v>923</v>
      </c>
      <c r="Z4" s="805">
        <v>500</v>
      </c>
      <c r="AA4" s="805">
        <v>40</v>
      </c>
      <c r="AB4" s="806">
        <f>Z4/AA4*1000</f>
        <v>12500</v>
      </c>
      <c r="AC4" s="799">
        <v>1</v>
      </c>
      <c r="AD4" s="799">
        <f>AB4*AC4</f>
        <v>12500</v>
      </c>
      <c r="AE4" s="807">
        <v>5440</v>
      </c>
      <c r="AF4" s="807">
        <v>20000</v>
      </c>
      <c r="AG4" s="808">
        <f t="shared" ref="AG4:AG12" si="0">ROUNDUP((AE4/AF4),2)</f>
        <v>0.28000000000000003</v>
      </c>
      <c r="AH4" s="805">
        <f t="shared" ref="AH4:AH12" si="1">AB4*AC4*AG4</f>
        <v>3500.0000000000005</v>
      </c>
    </row>
    <row r="5" spans="2:34" ht="15" customHeight="1" thickBot="1" x14ac:dyDescent="0.2">
      <c r="B5" s="1299" t="s">
        <v>104</v>
      </c>
      <c r="C5" s="214" t="s">
        <v>1127</v>
      </c>
      <c r="D5" s="214">
        <v>2</v>
      </c>
      <c r="E5" s="373" t="s">
        <v>593</v>
      </c>
      <c r="F5" s="214">
        <v>12000</v>
      </c>
      <c r="G5" s="612">
        <f t="shared" ref="G5" si="2">D5*F5</f>
        <v>24000</v>
      </c>
      <c r="H5" s="109"/>
      <c r="I5" s="1174"/>
      <c r="J5" s="1176"/>
      <c r="K5" s="797" t="s">
        <v>93</v>
      </c>
      <c r="L5" s="797" t="s">
        <v>218</v>
      </c>
      <c r="M5" s="1176"/>
      <c r="N5" s="1178"/>
      <c r="O5" s="122"/>
      <c r="P5" s="613" t="s">
        <v>924</v>
      </c>
      <c r="Q5" s="614">
        <v>10000</v>
      </c>
      <c r="R5" s="615" t="s">
        <v>925</v>
      </c>
      <c r="S5" s="614">
        <v>6</v>
      </c>
      <c r="T5" s="1279">
        <v>1</v>
      </c>
      <c r="U5" s="1280"/>
      <c r="V5" s="616">
        <f>Q5*S5</f>
        <v>60000</v>
      </c>
      <c r="X5" s="803" t="s">
        <v>254</v>
      </c>
      <c r="Y5" s="809" t="s">
        <v>926</v>
      </c>
      <c r="Z5" s="799">
        <v>500</v>
      </c>
      <c r="AA5" s="799">
        <v>3000</v>
      </c>
      <c r="AB5" s="806">
        <f>Z5/AA5*1000</f>
        <v>166.66666666666666</v>
      </c>
      <c r="AC5" s="799">
        <v>1</v>
      </c>
      <c r="AD5" s="799">
        <f t="shared" ref="AD5:AD12" si="3">AB5*AC5</f>
        <v>166.66666666666666</v>
      </c>
      <c r="AE5" s="807">
        <v>5780</v>
      </c>
      <c r="AF5" s="807">
        <v>500</v>
      </c>
      <c r="AG5" s="808">
        <f t="shared" si="0"/>
        <v>11.56</v>
      </c>
      <c r="AH5" s="805">
        <f t="shared" si="1"/>
        <v>1926.6666666666667</v>
      </c>
    </row>
    <row r="6" spans="2:34" ht="15" customHeight="1" thickBot="1" x14ac:dyDescent="0.2">
      <c r="B6" s="1289"/>
      <c r="C6" s="214"/>
      <c r="D6" s="214"/>
      <c r="E6" s="373"/>
      <c r="F6" s="214"/>
      <c r="G6" s="98">
        <f t="shared" ref="G6" si="4">D6*F6</f>
        <v>0</v>
      </c>
      <c r="H6" s="109"/>
      <c r="I6" s="1300" t="s">
        <v>111</v>
      </c>
      <c r="J6" s="214"/>
      <c r="K6" s="316"/>
      <c r="L6" s="316"/>
      <c r="M6" s="316"/>
      <c r="N6" s="98">
        <f>K6*L6*M6</f>
        <v>0</v>
      </c>
      <c r="O6" s="122"/>
      <c r="P6" s="613"/>
      <c r="Q6" s="614"/>
      <c r="R6" s="615"/>
      <c r="S6" s="614"/>
      <c r="T6" s="1279"/>
      <c r="U6" s="1280"/>
      <c r="V6" s="616"/>
      <c r="X6" s="803"/>
      <c r="Y6" s="809" t="s">
        <v>927</v>
      </c>
      <c r="Z6" s="799">
        <v>500</v>
      </c>
      <c r="AA6" s="799">
        <v>600</v>
      </c>
      <c r="AB6" s="806">
        <f t="shared" ref="AB6:AB12" si="5">Z6/AA6*1000</f>
        <v>833.33333333333337</v>
      </c>
      <c r="AC6" s="799">
        <v>1</v>
      </c>
      <c r="AD6" s="799">
        <f t="shared" si="3"/>
        <v>833.33333333333337</v>
      </c>
      <c r="AE6" s="807">
        <v>1430</v>
      </c>
      <c r="AF6" s="807">
        <v>1000</v>
      </c>
      <c r="AG6" s="808">
        <f t="shared" si="0"/>
        <v>1.43</v>
      </c>
      <c r="AH6" s="805">
        <f t="shared" si="1"/>
        <v>1191.6666666666667</v>
      </c>
    </row>
    <row r="7" spans="2:34" ht="15" customHeight="1" thickBot="1" x14ac:dyDescent="0.2">
      <c r="B7" s="1290"/>
      <c r="C7" s="617" t="s">
        <v>94</v>
      </c>
      <c r="D7" s="617"/>
      <c r="E7" s="617"/>
      <c r="F7" s="617"/>
      <c r="G7" s="618">
        <f>SUM(G5:G6)</f>
        <v>24000</v>
      </c>
      <c r="H7" s="109"/>
      <c r="I7" s="1289"/>
      <c r="J7" s="214"/>
      <c r="K7" s="316"/>
      <c r="L7" s="316"/>
      <c r="M7" s="316"/>
      <c r="N7" s="98">
        <f t="shared" ref="N7" si="6">K7*L7*M7</f>
        <v>0</v>
      </c>
      <c r="O7" s="122"/>
      <c r="P7" s="613"/>
      <c r="Q7" s="614"/>
      <c r="R7" s="615"/>
      <c r="S7" s="614"/>
      <c r="T7" s="1279"/>
      <c r="U7" s="1280"/>
      <c r="V7" s="616"/>
      <c r="X7" s="803" t="s">
        <v>253</v>
      </c>
      <c r="Y7" s="809" t="s">
        <v>928</v>
      </c>
      <c r="Z7" s="799">
        <v>500</v>
      </c>
      <c r="AA7" s="799">
        <v>2000</v>
      </c>
      <c r="AB7" s="806">
        <f t="shared" si="5"/>
        <v>250</v>
      </c>
      <c r="AC7" s="799">
        <v>2</v>
      </c>
      <c r="AD7" s="799">
        <f t="shared" si="3"/>
        <v>500</v>
      </c>
      <c r="AE7" s="807">
        <v>2030</v>
      </c>
      <c r="AF7" s="807">
        <v>500</v>
      </c>
      <c r="AG7" s="808">
        <f t="shared" si="0"/>
        <v>4.0599999999999996</v>
      </c>
      <c r="AH7" s="805">
        <f t="shared" si="1"/>
        <v>2029.9999999999998</v>
      </c>
    </row>
    <row r="8" spans="2:34" ht="15" customHeight="1" thickTop="1" thickBot="1" x14ac:dyDescent="0.2">
      <c r="B8" s="1292" t="s">
        <v>102</v>
      </c>
      <c r="C8" s="214" t="s">
        <v>1128</v>
      </c>
      <c r="D8" s="214">
        <v>5</v>
      </c>
      <c r="E8" s="373" t="s">
        <v>92</v>
      </c>
      <c r="F8" s="214">
        <v>936</v>
      </c>
      <c r="G8" s="98">
        <f>D8*F8</f>
        <v>4680</v>
      </c>
      <c r="H8" s="109"/>
      <c r="I8" s="1290"/>
      <c r="J8" s="619" t="s">
        <v>929</v>
      </c>
      <c r="K8" s="620">
        <f>SUM(K6:K7)</f>
        <v>0</v>
      </c>
      <c r="L8" s="620">
        <f>SUM(L6:L7)</f>
        <v>0</v>
      </c>
      <c r="M8" s="620"/>
      <c r="N8" s="621">
        <f>SUM(N6:N7)</f>
        <v>0</v>
      </c>
      <c r="O8" s="122"/>
      <c r="P8" s="613"/>
      <c r="Q8" s="614"/>
      <c r="R8" s="615"/>
      <c r="S8" s="614"/>
      <c r="T8" s="1279"/>
      <c r="U8" s="1280"/>
      <c r="V8" s="616"/>
      <c r="X8" s="803"/>
      <c r="Y8" s="809" t="s">
        <v>930</v>
      </c>
      <c r="Z8" s="799">
        <v>500</v>
      </c>
      <c r="AA8" s="799">
        <v>200</v>
      </c>
      <c r="AB8" s="806">
        <f t="shared" si="5"/>
        <v>2500</v>
      </c>
      <c r="AC8" s="799">
        <v>2</v>
      </c>
      <c r="AD8" s="799">
        <f t="shared" si="3"/>
        <v>5000</v>
      </c>
      <c r="AE8" s="807">
        <v>2030</v>
      </c>
      <c r="AF8" s="807">
        <v>10000</v>
      </c>
      <c r="AG8" s="808">
        <f t="shared" si="0"/>
        <v>0.21000000000000002</v>
      </c>
      <c r="AH8" s="805">
        <f t="shared" si="1"/>
        <v>1050</v>
      </c>
    </row>
    <row r="9" spans="2:34" ht="15" customHeight="1" thickTop="1" thickBot="1" x14ac:dyDescent="0.2">
      <c r="B9" s="1289"/>
      <c r="C9" s="214"/>
      <c r="D9" s="214"/>
      <c r="E9" s="373"/>
      <c r="F9" s="214"/>
      <c r="G9" s="98">
        <f>D9*F9</f>
        <v>0</v>
      </c>
      <c r="H9" s="109"/>
      <c r="I9" s="1292" t="s">
        <v>931</v>
      </c>
      <c r="J9" s="214" t="s">
        <v>260</v>
      </c>
      <c r="K9" s="316">
        <v>2.5</v>
      </c>
      <c r="L9" s="316">
        <v>1</v>
      </c>
      <c r="M9" s="316">
        <v>158.4</v>
      </c>
      <c r="N9" s="98">
        <f>K9*L9*M9</f>
        <v>396</v>
      </c>
      <c r="O9" s="122"/>
      <c r="P9" s="613"/>
      <c r="Q9" s="614"/>
      <c r="R9" s="615"/>
      <c r="S9" s="614"/>
      <c r="T9" s="1279"/>
      <c r="U9" s="1280"/>
      <c r="V9" s="616"/>
      <c r="X9" s="803" t="s">
        <v>255</v>
      </c>
      <c r="Y9" s="809" t="s">
        <v>250</v>
      </c>
      <c r="Z9" s="799">
        <v>500</v>
      </c>
      <c r="AA9" s="799">
        <v>600</v>
      </c>
      <c r="AB9" s="806">
        <f t="shared" si="5"/>
        <v>833.33333333333337</v>
      </c>
      <c r="AC9" s="799">
        <v>3</v>
      </c>
      <c r="AD9" s="799">
        <f t="shared" si="3"/>
        <v>2500</v>
      </c>
      <c r="AE9" s="807">
        <v>1510</v>
      </c>
      <c r="AF9" s="807">
        <v>1000</v>
      </c>
      <c r="AG9" s="808">
        <f t="shared" si="0"/>
        <v>1.51</v>
      </c>
      <c r="AH9" s="805">
        <f t="shared" si="1"/>
        <v>3775</v>
      </c>
    </row>
    <row r="10" spans="2:34" ht="15" customHeight="1" thickBot="1" x14ac:dyDescent="0.2">
      <c r="B10" s="1289"/>
      <c r="C10" s="214"/>
      <c r="D10" s="214"/>
      <c r="E10" s="373"/>
      <c r="F10" s="214"/>
      <c r="G10" s="98">
        <f>D10*F10</f>
        <v>0</v>
      </c>
      <c r="H10" s="109"/>
      <c r="I10" s="1289"/>
      <c r="J10" s="214" t="s">
        <v>261</v>
      </c>
      <c r="K10" s="316">
        <v>1</v>
      </c>
      <c r="L10" s="316">
        <v>1</v>
      </c>
      <c r="M10" s="316">
        <v>158.4</v>
      </c>
      <c r="N10" s="98">
        <f t="shared" ref="N10:N13" si="7">K10*L10*M10</f>
        <v>158.4</v>
      </c>
      <c r="O10" s="122"/>
      <c r="P10" s="613"/>
      <c r="Q10" s="614"/>
      <c r="R10" s="615"/>
      <c r="S10" s="614"/>
      <c r="T10" s="1279"/>
      <c r="U10" s="1280"/>
      <c r="V10" s="616"/>
      <c r="X10" s="803"/>
      <c r="Y10" s="809" t="s">
        <v>932</v>
      </c>
      <c r="Z10" s="799">
        <v>500</v>
      </c>
      <c r="AA10" s="799">
        <v>1500</v>
      </c>
      <c r="AB10" s="806">
        <f t="shared" si="5"/>
        <v>333.33333333333331</v>
      </c>
      <c r="AC10" s="799">
        <v>1</v>
      </c>
      <c r="AD10" s="799">
        <f t="shared" si="3"/>
        <v>333.33333333333331</v>
      </c>
      <c r="AE10" s="807">
        <v>4630</v>
      </c>
      <c r="AF10" s="807">
        <v>500</v>
      </c>
      <c r="AG10" s="808">
        <f t="shared" si="0"/>
        <v>9.26</v>
      </c>
      <c r="AH10" s="805">
        <f t="shared" si="1"/>
        <v>3086.6666666666665</v>
      </c>
    </row>
    <row r="11" spans="2:34" ht="15" customHeight="1" thickBot="1" x14ac:dyDescent="0.2">
      <c r="B11" s="1290"/>
      <c r="C11" s="101" t="s">
        <v>95</v>
      </c>
      <c r="D11" s="102"/>
      <c r="E11" s="102"/>
      <c r="F11" s="102"/>
      <c r="G11" s="103">
        <f>SUM(G8:G10)</f>
        <v>4680</v>
      </c>
      <c r="H11" s="109"/>
      <c r="I11" s="1289"/>
      <c r="J11" s="214" t="s">
        <v>601</v>
      </c>
      <c r="K11" s="316">
        <v>16</v>
      </c>
      <c r="L11" s="316">
        <v>1</v>
      </c>
      <c r="M11" s="316">
        <v>158.4</v>
      </c>
      <c r="N11" s="98">
        <f t="shared" si="7"/>
        <v>2534.4</v>
      </c>
      <c r="O11" s="122"/>
      <c r="P11" s="622" t="s">
        <v>26</v>
      </c>
      <c r="Q11" s="623"/>
      <c r="R11" s="623"/>
      <c r="S11" s="623"/>
      <c r="T11" s="1284"/>
      <c r="U11" s="1285"/>
      <c r="V11" s="624">
        <f>SUM(V5:V10)</f>
        <v>60000</v>
      </c>
      <c r="X11" s="803"/>
      <c r="Y11" s="809" t="s">
        <v>933</v>
      </c>
      <c r="Z11" s="799">
        <v>500</v>
      </c>
      <c r="AA11" s="799">
        <v>400</v>
      </c>
      <c r="AB11" s="806">
        <f t="shared" si="5"/>
        <v>1250</v>
      </c>
      <c r="AC11" s="799">
        <v>1</v>
      </c>
      <c r="AD11" s="799">
        <f t="shared" si="3"/>
        <v>1250</v>
      </c>
      <c r="AE11" s="807">
        <v>880</v>
      </c>
      <c r="AF11" s="807">
        <v>1000</v>
      </c>
      <c r="AG11" s="808">
        <f t="shared" si="0"/>
        <v>0.88</v>
      </c>
      <c r="AH11" s="805">
        <f t="shared" si="1"/>
        <v>1100</v>
      </c>
    </row>
    <row r="12" spans="2:34" ht="15" customHeight="1" thickTop="1" thickBot="1" x14ac:dyDescent="0.2">
      <c r="B12" s="1292" t="s">
        <v>103</v>
      </c>
      <c r="C12" s="214" t="s">
        <v>1129</v>
      </c>
      <c r="D12" s="189">
        <v>18</v>
      </c>
      <c r="E12" s="373" t="s">
        <v>92</v>
      </c>
      <c r="F12" s="214">
        <v>3363</v>
      </c>
      <c r="G12" s="98">
        <f>D12*F12</f>
        <v>60534</v>
      </c>
      <c r="H12" s="109"/>
      <c r="I12" s="1289"/>
      <c r="J12" s="214" t="s">
        <v>603</v>
      </c>
      <c r="K12" s="316">
        <v>1.8</v>
      </c>
      <c r="L12" s="316">
        <v>1</v>
      </c>
      <c r="M12" s="316">
        <v>158.4</v>
      </c>
      <c r="N12" s="98">
        <f t="shared" si="7"/>
        <v>285.12</v>
      </c>
      <c r="O12" s="122"/>
      <c r="X12" s="803"/>
      <c r="Y12" s="809" t="s">
        <v>934</v>
      </c>
      <c r="Z12" s="799">
        <v>500</v>
      </c>
      <c r="AA12" s="799">
        <v>1500</v>
      </c>
      <c r="AB12" s="806">
        <f t="shared" si="5"/>
        <v>333.33333333333331</v>
      </c>
      <c r="AC12" s="799">
        <v>1</v>
      </c>
      <c r="AD12" s="799">
        <f t="shared" si="3"/>
        <v>333.33333333333331</v>
      </c>
      <c r="AE12" s="807">
        <v>3690</v>
      </c>
      <c r="AF12" s="807">
        <v>500</v>
      </c>
      <c r="AG12" s="808">
        <f t="shared" si="0"/>
        <v>7.38</v>
      </c>
      <c r="AH12" s="805">
        <f t="shared" si="1"/>
        <v>2460</v>
      </c>
    </row>
    <row r="13" spans="2:34" ht="15" customHeight="1" thickBot="1" x14ac:dyDescent="0.2">
      <c r="B13" s="1289"/>
      <c r="C13" s="214"/>
      <c r="D13" s="214"/>
      <c r="E13" s="373"/>
      <c r="F13" s="214"/>
      <c r="G13" s="98">
        <f>D13*F13</f>
        <v>0</v>
      </c>
      <c r="H13" s="109"/>
      <c r="I13" s="1289"/>
      <c r="J13" s="214" t="s">
        <v>605</v>
      </c>
      <c r="K13" s="316">
        <v>2</v>
      </c>
      <c r="L13" s="316">
        <v>1</v>
      </c>
      <c r="M13" s="316">
        <v>158.4</v>
      </c>
      <c r="N13" s="98">
        <f t="shared" si="7"/>
        <v>316.8</v>
      </c>
      <c r="O13" s="122"/>
      <c r="P13" s="118" t="s">
        <v>156</v>
      </c>
      <c r="X13" s="803"/>
      <c r="Y13" s="809"/>
      <c r="Z13" s="799"/>
      <c r="AA13" s="799"/>
      <c r="AB13" s="806"/>
      <c r="AC13" s="799"/>
      <c r="AD13" s="799"/>
      <c r="AE13" s="807"/>
      <c r="AF13" s="807"/>
      <c r="AG13" s="808"/>
      <c r="AH13" s="805"/>
    </row>
    <row r="14" spans="2:34" ht="15" customHeight="1" thickBot="1" x14ac:dyDescent="0.2">
      <c r="B14" s="1289"/>
      <c r="C14" s="214"/>
      <c r="D14" s="214"/>
      <c r="E14" s="373"/>
      <c r="F14" s="214"/>
      <c r="G14" s="98">
        <f>D14*F14</f>
        <v>0</v>
      </c>
      <c r="H14" s="109"/>
      <c r="I14" s="1289"/>
      <c r="J14" s="214"/>
      <c r="K14" s="316"/>
      <c r="L14" s="316"/>
      <c r="M14" s="316"/>
      <c r="N14" s="98"/>
      <c r="O14" s="122"/>
      <c r="P14" s="748" t="s">
        <v>120</v>
      </c>
      <c r="Q14" s="677" t="s">
        <v>116</v>
      </c>
      <c r="R14" s="677" t="s">
        <v>117</v>
      </c>
      <c r="S14" s="677" t="s">
        <v>591</v>
      </c>
      <c r="T14" s="677" t="s">
        <v>118</v>
      </c>
      <c r="U14" s="688" t="s">
        <v>191</v>
      </c>
      <c r="V14" s="679" t="s">
        <v>119</v>
      </c>
      <c r="X14" s="803"/>
      <c r="Y14" s="809"/>
      <c r="Z14" s="799"/>
      <c r="AA14" s="799"/>
      <c r="AB14" s="806"/>
      <c r="AC14" s="799"/>
      <c r="AD14" s="799"/>
      <c r="AE14" s="807"/>
      <c r="AF14" s="807"/>
      <c r="AG14" s="808"/>
      <c r="AH14" s="805"/>
    </row>
    <row r="15" spans="2:34" ht="15" customHeight="1" thickBot="1" x14ac:dyDescent="0.2">
      <c r="B15" s="1289"/>
      <c r="C15" s="214"/>
      <c r="D15" s="214"/>
      <c r="E15" s="214"/>
      <c r="F15" s="214"/>
      <c r="G15" s="98">
        <f t="shared" ref="G15" si="8">D15*F15</f>
        <v>0</v>
      </c>
      <c r="H15" s="109"/>
      <c r="I15" s="1290"/>
      <c r="J15" s="167" t="s">
        <v>597</v>
      </c>
      <c r="K15" s="114">
        <f>SUM(K9:K14)</f>
        <v>23.3</v>
      </c>
      <c r="L15" s="114">
        <f>SUM(L9:L14)</f>
        <v>5</v>
      </c>
      <c r="M15" s="114"/>
      <c r="N15" s="112">
        <f>SUM(N9:N14)</f>
        <v>3690.7200000000003</v>
      </c>
      <c r="O15" s="122"/>
      <c r="P15" s="689" t="s">
        <v>264</v>
      </c>
      <c r="Q15" s="614">
        <v>80</v>
      </c>
      <c r="R15" s="751" t="s">
        <v>607</v>
      </c>
      <c r="S15" s="614">
        <v>800</v>
      </c>
      <c r="T15" s="614">
        <v>10</v>
      </c>
      <c r="U15" s="625">
        <v>250</v>
      </c>
      <c r="V15" s="749">
        <f>Q15*S15/T15*(10/U15)</f>
        <v>256</v>
      </c>
      <c r="X15" s="803"/>
      <c r="Y15" s="810" t="s">
        <v>95</v>
      </c>
      <c r="Z15" s="811"/>
      <c r="AA15" s="811"/>
      <c r="AB15" s="806"/>
      <c r="AC15" s="811"/>
      <c r="AD15" s="811"/>
      <c r="AE15" s="811"/>
      <c r="AF15" s="811"/>
      <c r="AG15" s="808"/>
      <c r="AH15" s="811">
        <f>SUM(AH4:AH14)</f>
        <v>20120</v>
      </c>
    </row>
    <row r="16" spans="2:34" ht="15" customHeight="1" thickTop="1" thickBot="1" x14ac:dyDescent="0.2">
      <c r="B16" s="1290"/>
      <c r="C16" s="101" t="s">
        <v>95</v>
      </c>
      <c r="D16" s="102"/>
      <c r="E16" s="102"/>
      <c r="F16" s="102"/>
      <c r="G16" s="103">
        <f>SUM(G12:G15)</f>
        <v>60534</v>
      </c>
      <c r="H16" s="109"/>
      <c r="I16" s="1292" t="s">
        <v>113</v>
      </c>
      <c r="J16" s="214" t="s">
        <v>262</v>
      </c>
      <c r="K16" s="316">
        <v>1</v>
      </c>
      <c r="L16" s="316">
        <v>0.5</v>
      </c>
      <c r="M16" s="316">
        <v>168.4</v>
      </c>
      <c r="N16" s="98">
        <f>K16*L16*M16</f>
        <v>84.2</v>
      </c>
      <c r="O16" s="122"/>
      <c r="P16" s="689" t="s">
        <v>265</v>
      </c>
      <c r="Q16" s="614">
        <v>2</v>
      </c>
      <c r="R16" s="751" t="s">
        <v>607</v>
      </c>
      <c r="S16" s="614">
        <v>9000</v>
      </c>
      <c r="T16" s="614">
        <v>10</v>
      </c>
      <c r="U16" s="625">
        <v>250</v>
      </c>
      <c r="V16" s="749">
        <f t="shared" ref="V16:V27" si="9">Q16*S16/T16*(10/U16)</f>
        <v>72</v>
      </c>
      <c r="X16" s="803"/>
      <c r="Y16" s="804" t="s">
        <v>935</v>
      </c>
      <c r="Z16" s="805">
        <v>500</v>
      </c>
      <c r="AA16" s="805">
        <v>80</v>
      </c>
      <c r="AB16" s="812">
        <f t="shared" ref="AB16:AB24" si="10">Z16/AA16*1000</f>
        <v>6250</v>
      </c>
      <c r="AC16" s="805">
        <v>1</v>
      </c>
      <c r="AD16" s="799">
        <f t="shared" ref="AD16:AD24" si="11">AB16*AC16</f>
        <v>6250</v>
      </c>
      <c r="AE16" s="813">
        <v>8210</v>
      </c>
      <c r="AF16" s="813">
        <v>20000</v>
      </c>
      <c r="AG16" s="808">
        <f t="shared" ref="AG16:AG24" si="12">ROUNDUP((AE16/AF16),2)</f>
        <v>0.42</v>
      </c>
      <c r="AH16" s="805">
        <f t="shared" ref="AH16:AH26" si="13">AB16*AC16*AG16</f>
        <v>2625</v>
      </c>
    </row>
    <row r="17" spans="2:34" ht="15" customHeight="1" thickTop="1" thickBot="1" x14ac:dyDescent="0.2">
      <c r="B17" s="1292" t="s">
        <v>105</v>
      </c>
      <c r="C17" s="214"/>
      <c r="D17" s="214"/>
      <c r="E17" s="373"/>
      <c r="F17" s="214"/>
      <c r="G17" s="98">
        <f t="shared" ref="G17" si="14">D17*F17</f>
        <v>0</v>
      </c>
      <c r="H17" s="109"/>
      <c r="I17" s="1289"/>
      <c r="J17" s="214" t="s">
        <v>609</v>
      </c>
      <c r="K17" s="316">
        <v>3.1</v>
      </c>
      <c r="L17" s="316">
        <v>1</v>
      </c>
      <c r="M17" s="316">
        <v>168.4</v>
      </c>
      <c r="N17" s="98">
        <f t="shared" ref="N17:N19" si="15">K17*L17*M17</f>
        <v>522.04000000000008</v>
      </c>
      <c r="O17" s="122"/>
      <c r="P17" s="613" t="s">
        <v>268</v>
      </c>
      <c r="Q17" s="614">
        <v>1</v>
      </c>
      <c r="R17" s="628" t="s">
        <v>65</v>
      </c>
      <c r="S17" s="614">
        <v>30000</v>
      </c>
      <c r="T17" s="614">
        <v>7</v>
      </c>
      <c r="U17" s="625">
        <v>250</v>
      </c>
      <c r="V17" s="749">
        <f t="shared" si="9"/>
        <v>171.42857142857142</v>
      </c>
      <c r="X17" s="803"/>
      <c r="Y17" s="804" t="s">
        <v>248</v>
      </c>
      <c r="Z17" s="805">
        <v>500</v>
      </c>
      <c r="AA17" s="805">
        <v>1000</v>
      </c>
      <c r="AB17" s="806">
        <f t="shared" si="10"/>
        <v>500</v>
      </c>
      <c r="AC17" s="799">
        <v>1</v>
      </c>
      <c r="AD17" s="799">
        <f t="shared" si="11"/>
        <v>500</v>
      </c>
      <c r="AE17" s="807">
        <v>2240</v>
      </c>
      <c r="AF17" s="807">
        <v>500</v>
      </c>
      <c r="AG17" s="808">
        <f t="shared" si="12"/>
        <v>4.4800000000000004</v>
      </c>
      <c r="AH17" s="805">
        <f t="shared" si="13"/>
        <v>2240</v>
      </c>
    </row>
    <row r="18" spans="2:34" ht="15" customHeight="1" thickBot="1" x14ac:dyDescent="0.2">
      <c r="B18" s="1289"/>
      <c r="C18" s="214"/>
      <c r="D18" s="214"/>
      <c r="E18" s="373"/>
      <c r="F18" s="214"/>
      <c r="G18" s="98">
        <f>D18*F18</f>
        <v>0</v>
      </c>
      <c r="H18" s="109"/>
      <c r="I18" s="1289"/>
      <c r="J18" s="214" t="s">
        <v>263</v>
      </c>
      <c r="K18" s="316">
        <v>2.5</v>
      </c>
      <c r="L18" s="316">
        <v>0.5</v>
      </c>
      <c r="M18" s="316">
        <v>168.4</v>
      </c>
      <c r="N18" s="98">
        <f t="shared" si="15"/>
        <v>210.5</v>
      </c>
      <c r="O18" s="122"/>
      <c r="P18" s="613" t="s">
        <v>266</v>
      </c>
      <c r="Q18" s="614">
        <v>2</v>
      </c>
      <c r="R18" s="628" t="s">
        <v>192</v>
      </c>
      <c r="S18" s="614">
        <v>3000</v>
      </c>
      <c r="T18" s="614">
        <v>3</v>
      </c>
      <c r="U18" s="625">
        <v>250</v>
      </c>
      <c r="V18" s="749">
        <f t="shared" si="9"/>
        <v>80</v>
      </c>
      <c r="X18" s="803"/>
      <c r="Y18" s="804" t="s">
        <v>249</v>
      </c>
      <c r="Z18" s="805">
        <v>500</v>
      </c>
      <c r="AA18" s="805">
        <v>4000</v>
      </c>
      <c r="AB18" s="806">
        <f t="shared" si="10"/>
        <v>125</v>
      </c>
      <c r="AC18" s="799">
        <v>1</v>
      </c>
      <c r="AD18" s="799">
        <f t="shared" si="11"/>
        <v>125</v>
      </c>
      <c r="AE18" s="807">
        <v>3460</v>
      </c>
      <c r="AF18" s="807">
        <v>250</v>
      </c>
      <c r="AG18" s="808">
        <f t="shared" si="12"/>
        <v>13.84</v>
      </c>
      <c r="AH18" s="805">
        <f t="shared" si="13"/>
        <v>1730</v>
      </c>
    </row>
    <row r="19" spans="2:34" ht="15" customHeight="1" thickBot="1" x14ac:dyDescent="0.2">
      <c r="B19" s="1289"/>
      <c r="C19" s="214"/>
      <c r="D19" s="214"/>
      <c r="E19" s="214"/>
      <c r="F19" s="214"/>
      <c r="G19" s="98">
        <f t="shared" ref="G19" si="16">D19*F19</f>
        <v>0</v>
      </c>
      <c r="H19" s="109"/>
      <c r="I19" s="1289"/>
      <c r="J19" s="214" t="s">
        <v>610</v>
      </c>
      <c r="K19" s="316">
        <v>4.2</v>
      </c>
      <c r="L19" s="316">
        <v>1</v>
      </c>
      <c r="M19" s="316">
        <v>168.4</v>
      </c>
      <c r="N19" s="98">
        <f t="shared" si="15"/>
        <v>707.28000000000009</v>
      </c>
      <c r="O19" s="122"/>
      <c r="P19" s="613" t="s">
        <v>267</v>
      </c>
      <c r="Q19" s="614">
        <v>2</v>
      </c>
      <c r="R19" s="751" t="s">
        <v>65</v>
      </c>
      <c r="S19" s="614">
        <v>2000</v>
      </c>
      <c r="T19" s="614">
        <v>3</v>
      </c>
      <c r="U19" s="625">
        <v>250</v>
      </c>
      <c r="V19" s="749">
        <f t="shared" si="9"/>
        <v>53.333333333333329</v>
      </c>
      <c r="X19" s="803"/>
      <c r="Y19" s="809" t="s">
        <v>252</v>
      </c>
      <c r="Z19" s="799">
        <v>500</v>
      </c>
      <c r="AA19" s="799">
        <v>2000</v>
      </c>
      <c r="AB19" s="806">
        <f t="shared" si="10"/>
        <v>250</v>
      </c>
      <c r="AC19" s="799">
        <v>1</v>
      </c>
      <c r="AD19" s="799">
        <f t="shared" si="11"/>
        <v>250</v>
      </c>
      <c r="AE19" s="807">
        <v>2470</v>
      </c>
      <c r="AF19" s="807">
        <v>500</v>
      </c>
      <c r="AG19" s="808">
        <f t="shared" si="12"/>
        <v>4.9400000000000004</v>
      </c>
      <c r="AH19" s="805">
        <f t="shared" si="13"/>
        <v>1235</v>
      </c>
    </row>
    <row r="20" spans="2:34" ht="15" customHeight="1" thickBot="1" x14ac:dyDescent="0.2">
      <c r="B20" s="1290"/>
      <c r="C20" s="101" t="s">
        <v>95</v>
      </c>
      <c r="D20" s="102"/>
      <c r="E20" s="102"/>
      <c r="F20" s="102"/>
      <c r="G20" s="103">
        <f>SUM(G17:G19)</f>
        <v>0</v>
      </c>
      <c r="H20" s="109"/>
      <c r="I20" s="1290"/>
      <c r="J20" s="167" t="s">
        <v>597</v>
      </c>
      <c r="K20" s="114">
        <f>SUM(K16:K19)</f>
        <v>10.8</v>
      </c>
      <c r="L20" s="115">
        <f>SUM(L16:L19)</f>
        <v>3</v>
      </c>
      <c r="M20" s="116"/>
      <c r="N20" s="112">
        <f>SUM(N16:N19)</f>
        <v>1524.0200000000002</v>
      </c>
      <c r="O20" s="122"/>
      <c r="P20" s="613" t="s">
        <v>269</v>
      </c>
      <c r="Q20" s="614">
        <v>2</v>
      </c>
      <c r="R20" s="628" t="s">
        <v>192</v>
      </c>
      <c r="S20" s="614">
        <v>1000</v>
      </c>
      <c r="T20" s="614">
        <v>3</v>
      </c>
      <c r="U20" s="625">
        <v>250</v>
      </c>
      <c r="V20" s="749">
        <f t="shared" si="9"/>
        <v>26.666666666666664</v>
      </c>
      <c r="X20" s="803" t="s">
        <v>256</v>
      </c>
      <c r="Y20" s="809" t="s">
        <v>936</v>
      </c>
      <c r="Z20" s="799">
        <v>500</v>
      </c>
      <c r="AA20" s="799">
        <v>150</v>
      </c>
      <c r="AB20" s="806">
        <f t="shared" si="10"/>
        <v>3333.3333333333335</v>
      </c>
      <c r="AC20" s="799">
        <v>1</v>
      </c>
      <c r="AD20" s="799">
        <f t="shared" si="11"/>
        <v>3333.3333333333335</v>
      </c>
      <c r="AE20" s="807">
        <v>8210</v>
      </c>
      <c r="AF20" s="807">
        <v>20000</v>
      </c>
      <c r="AG20" s="808">
        <f t="shared" si="12"/>
        <v>0.42</v>
      </c>
      <c r="AH20" s="805">
        <f t="shared" si="13"/>
        <v>1400</v>
      </c>
    </row>
    <row r="21" spans="2:34" ht="15" customHeight="1" thickTop="1" thickBot="1" x14ac:dyDescent="0.2">
      <c r="B21" s="1292" t="s">
        <v>106</v>
      </c>
      <c r="C21" s="214"/>
      <c r="D21" s="214"/>
      <c r="E21" s="373"/>
      <c r="F21" s="214"/>
      <c r="G21" s="98">
        <f>D21*F21</f>
        <v>0</v>
      </c>
      <c r="H21" s="109"/>
      <c r="I21" s="1292" t="s">
        <v>114</v>
      </c>
      <c r="J21" s="214"/>
      <c r="K21" s="316"/>
      <c r="L21" s="316"/>
      <c r="M21" s="316"/>
      <c r="N21" s="98">
        <f>K21*L21*M21</f>
        <v>0</v>
      </c>
      <c r="O21" s="122"/>
      <c r="P21" s="613" t="s">
        <v>287</v>
      </c>
      <c r="Q21" s="614">
        <v>2</v>
      </c>
      <c r="R21" s="751" t="s">
        <v>192</v>
      </c>
      <c r="S21" s="614">
        <v>1250</v>
      </c>
      <c r="T21" s="614">
        <v>10</v>
      </c>
      <c r="U21" s="625">
        <v>250</v>
      </c>
      <c r="V21" s="749">
        <f t="shared" si="9"/>
        <v>10</v>
      </c>
      <c r="X21" s="803"/>
      <c r="Y21" s="809" t="s">
        <v>251</v>
      </c>
      <c r="Z21" s="799">
        <v>500</v>
      </c>
      <c r="AA21" s="799">
        <v>1000</v>
      </c>
      <c r="AB21" s="806">
        <f t="shared" si="10"/>
        <v>500</v>
      </c>
      <c r="AC21" s="799">
        <v>1</v>
      </c>
      <c r="AD21" s="799">
        <f t="shared" si="11"/>
        <v>500</v>
      </c>
      <c r="AE21" s="807">
        <v>2130</v>
      </c>
      <c r="AF21" s="807">
        <v>500</v>
      </c>
      <c r="AG21" s="808">
        <f t="shared" si="12"/>
        <v>4.26</v>
      </c>
      <c r="AH21" s="805">
        <f t="shared" si="13"/>
        <v>2130</v>
      </c>
    </row>
    <row r="22" spans="2:34" ht="15" customHeight="1" thickBot="1" x14ac:dyDescent="0.2">
      <c r="B22" s="1289"/>
      <c r="C22" s="214"/>
      <c r="D22" s="214"/>
      <c r="E22" s="373"/>
      <c r="F22" s="214"/>
      <c r="G22" s="98">
        <f>D22*F22</f>
        <v>0</v>
      </c>
      <c r="H22" s="109"/>
      <c r="I22" s="1289"/>
      <c r="J22" s="214"/>
      <c r="K22" s="316"/>
      <c r="L22" s="316"/>
      <c r="M22" s="316"/>
      <c r="N22" s="98">
        <f t="shared" ref="N22" si="17">K22*L22*M22</f>
        <v>0</v>
      </c>
      <c r="O22" s="122"/>
      <c r="P22" s="613" t="s">
        <v>288</v>
      </c>
      <c r="Q22" s="614">
        <v>4</v>
      </c>
      <c r="R22" s="751" t="s">
        <v>96</v>
      </c>
      <c r="S22" s="614">
        <v>7200</v>
      </c>
      <c r="T22" s="614">
        <v>10</v>
      </c>
      <c r="U22" s="625">
        <v>250</v>
      </c>
      <c r="V22" s="749">
        <f t="shared" si="9"/>
        <v>115.2</v>
      </c>
      <c r="X22" s="803"/>
      <c r="Y22" s="809" t="s">
        <v>252</v>
      </c>
      <c r="Z22" s="799">
        <v>500</v>
      </c>
      <c r="AA22" s="799">
        <v>1500</v>
      </c>
      <c r="AB22" s="806">
        <f t="shared" si="10"/>
        <v>333.33333333333331</v>
      </c>
      <c r="AC22" s="799">
        <v>1</v>
      </c>
      <c r="AD22" s="799">
        <f t="shared" si="11"/>
        <v>333.33333333333331</v>
      </c>
      <c r="AE22" s="807">
        <v>2470</v>
      </c>
      <c r="AF22" s="807">
        <v>500</v>
      </c>
      <c r="AG22" s="808">
        <f t="shared" si="12"/>
        <v>4.9400000000000004</v>
      </c>
      <c r="AH22" s="805">
        <f t="shared" si="13"/>
        <v>1646.6666666666667</v>
      </c>
    </row>
    <row r="23" spans="2:34" ht="15" customHeight="1" thickBot="1" x14ac:dyDescent="0.2">
      <c r="B23" s="1289"/>
      <c r="C23" s="214"/>
      <c r="D23" s="214"/>
      <c r="E23" s="373"/>
      <c r="F23" s="214"/>
      <c r="G23" s="98">
        <f>D23*F23</f>
        <v>0</v>
      </c>
      <c r="H23" s="109"/>
      <c r="I23" s="1290"/>
      <c r="J23" s="619" t="s">
        <v>855</v>
      </c>
      <c r="K23" s="620">
        <f>SUM(K21:K22)</f>
        <v>0</v>
      </c>
      <c r="L23" s="626">
        <f>SUM(L21:L22)</f>
        <v>0</v>
      </c>
      <c r="M23" s="627"/>
      <c r="N23" s="621">
        <f>SUM(N21:N22)</f>
        <v>0</v>
      </c>
      <c r="O23" s="122"/>
      <c r="P23" s="613" t="s">
        <v>289</v>
      </c>
      <c r="Q23" s="614">
        <v>2</v>
      </c>
      <c r="R23" s="751" t="s">
        <v>96</v>
      </c>
      <c r="S23" s="614">
        <v>10000</v>
      </c>
      <c r="T23" s="614">
        <v>10</v>
      </c>
      <c r="U23" s="625">
        <v>250</v>
      </c>
      <c r="V23" s="749">
        <f t="shared" si="9"/>
        <v>80</v>
      </c>
      <c r="X23" s="803"/>
      <c r="Y23" s="809" t="s">
        <v>937</v>
      </c>
      <c r="Z23" s="799">
        <v>500</v>
      </c>
      <c r="AA23" s="799">
        <v>3000</v>
      </c>
      <c r="AB23" s="806">
        <f t="shared" si="10"/>
        <v>166.66666666666666</v>
      </c>
      <c r="AC23" s="799">
        <v>1</v>
      </c>
      <c r="AD23" s="799">
        <f t="shared" si="11"/>
        <v>166.66666666666666</v>
      </c>
      <c r="AE23" s="807">
        <v>4900</v>
      </c>
      <c r="AF23" s="807">
        <v>250</v>
      </c>
      <c r="AG23" s="808">
        <f t="shared" si="12"/>
        <v>19.600000000000001</v>
      </c>
      <c r="AH23" s="805">
        <f t="shared" si="13"/>
        <v>3266.6666666666665</v>
      </c>
    </row>
    <row r="24" spans="2:34" ht="15" customHeight="1" thickTop="1" thickBot="1" x14ac:dyDescent="0.2">
      <c r="B24" s="1293"/>
      <c r="C24" s="104" t="s">
        <v>98</v>
      </c>
      <c r="D24" s="105"/>
      <c r="E24" s="105"/>
      <c r="F24" s="111"/>
      <c r="G24" s="106">
        <f>SUM(G21:G23)</f>
        <v>0</v>
      </c>
      <c r="I24" s="1292" t="s">
        <v>196</v>
      </c>
      <c r="J24" s="214"/>
      <c r="K24" s="316"/>
      <c r="L24" s="316"/>
      <c r="M24" s="316"/>
      <c r="N24" s="98">
        <f>K24*L24*M24</f>
        <v>0</v>
      </c>
      <c r="O24" s="122"/>
      <c r="P24" s="613" t="s">
        <v>290</v>
      </c>
      <c r="Q24" s="614">
        <v>1</v>
      </c>
      <c r="R24" s="751" t="s">
        <v>192</v>
      </c>
      <c r="S24" s="614">
        <v>2500</v>
      </c>
      <c r="T24" s="614">
        <v>10</v>
      </c>
      <c r="U24" s="625">
        <v>250</v>
      </c>
      <c r="V24" s="749">
        <f t="shared" si="9"/>
        <v>10</v>
      </c>
      <c r="X24" s="803"/>
      <c r="Y24" s="809" t="s">
        <v>938</v>
      </c>
      <c r="Z24" s="799">
        <v>500</v>
      </c>
      <c r="AA24" s="799">
        <v>3000</v>
      </c>
      <c r="AB24" s="806">
        <f t="shared" si="10"/>
        <v>166.66666666666666</v>
      </c>
      <c r="AC24" s="799">
        <v>1</v>
      </c>
      <c r="AD24" s="799">
        <f t="shared" si="11"/>
        <v>166.66666666666666</v>
      </c>
      <c r="AE24" s="807">
        <v>4270</v>
      </c>
      <c r="AF24" s="807">
        <v>500</v>
      </c>
      <c r="AG24" s="808">
        <f t="shared" si="12"/>
        <v>8.5399999999999991</v>
      </c>
      <c r="AH24" s="805">
        <f t="shared" si="13"/>
        <v>1423.333333333333</v>
      </c>
    </row>
    <row r="25" spans="2:34" ht="15" customHeight="1" thickBot="1" x14ac:dyDescent="0.2">
      <c r="H25" s="110"/>
      <c r="I25" s="1289"/>
      <c r="J25" s="214"/>
      <c r="K25" s="316"/>
      <c r="L25" s="316"/>
      <c r="M25" s="316"/>
      <c r="N25" s="98">
        <f t="shared" ref="N25:N26" si="18">K25*L25*M25</f>
        <v>0</v>
      </c>
      <c r="O25" s="122"/>
      <c r="P25" s="613" t="s">
        <v>291</v>
      </c>
      <c r="Q25" s="614">
        <v>1</v>
      </c>
      <c r="R25" s="751" t="s">
        <v>192</v>
      </c>
      <c r="S25" s="614">
        <v>3000</v>
      </c>
      <c r="T25" s="614">
        <v>10</v>
      </c>
      <c r="U25" s="625">
        <v>250</v>
      </c>
      <c r="V25" s="749">
        <f t="shared" si="9"/>
        <v>12</v>
      </c>
      <c r="X25" s="803"/>
      <c r="Y25" s="809"/>
      <c r="Z25" s="799"/>
      <c r="AA25" s="799"/>
      <c r="AB25" s="806"/>
      <c r="AC25" s="799"/>
      <c r="AD25" s="799"/>
      <c r="AE25" s="807"/>
      <c r="AF25" s="807"/>
      <c r="AG25" s="808"/>
      <c r="AH25" s="805"/>
    </row>
    <row r="26" spans="2:34" ht="15" customHeight="1" thickBot="1" x14ac:dyDescent="0.2">
      <c r="B26" s="5" t="s">
        <v>856</v>
      </c>
      <c r="C26" s="5"/>
      <c r="D26" s="28"/>
      <c r="E26" s="5"/>
      <c r="F26" s="28"/>
      <c r="G26" s="29"/>
      <c r="H26" s="108"/>
      <c r="I26" s="1289"/>
      <c r="J26" s="214"/>
      <c r="K26" s="316"/>
      <c r="L26" s="316"/>
      <c r="M26" s="316"/>
      <c r="N26" s="98">
        <f t="shared" si="18"/>
        <v>0</v>
      </c>
      <c r="O26" s="122"/>
      <c r="P26" s="613" t="s">
        <v>292</v>
      </c>
      <c r="Q26" s="614">
        <v>1</v>
      </c>
      <c r="R26" s="751" t="s">
        <v>192</v>
      </c>
      <c r="S26" s="614">
        <v>15000</v>
      </c>
      <c r="T26" s="614">
        <v>10</v>
      </c>
      <c r="U26" s="625">
        <v>250</v>
      </c>
      <c r="V26" s="749">
        <f t="shared" si="9"/>
        <v>60</v>
      </c>
      <c r="X26" s="803"/>
      <c r="Y26" s="814"/>
      <c r="Z26" s="805"/>
      <c r="AA26" s="805"/>
      <c r="AB26" s="812"/>
      <c r="AC26" s="799"/>
      <c r="AD26" s="799"/>
      <c r="AE26" s="807"/>
      <c r="AF26" s="807"/>
      <c r="AG26" s="808"/>
      <c r="AH26" s="805">
        <f t="shared" si="13"/>
        <v>0</v>
      </c>
    </row>
    <row r="27" spans="2:34" ht="15" customHeight="1" thickBot="1" x14ac:dyDescent="0.2">
      <c r="B27" s="606" t="s">
        <v>57</v>
      </c>
      <c r="C27" s="674" t="s">
        <v>87</v>
      </c>
      <c r="D27" s="674" t="s">
        <v>88</v>
      </c>
      <c r="E27" s="674" t="s">
        <v>89</v>
      </c>
      <c r="F27" s="674" t="s">
        <v>21</v>
      </c>
      <c r="G27" s="639" t="s">
        <v>90</v>
      </c>
      <c r="H27" s="109"/>
      <c r="I27" s="1290"/>
      <c r="J27" s="619" t="s">
        <v>939</v>
      </c>
      <c r="K27" s="620">
        <f>SUM(K24:K26)</f>
        <v>0</v>
      </c>
      <c r="L27" s="626">
        <f>SUM(L24:L26)</f>
        <v>0</v>
      </c>
      <c r="M27" s="627"/>
      <c r="N27" s="621">
        <f>SUM(N24:N26)</f>
        <v>0</v>
      </c>
      <c r="O27" s="122"/>
      <c r="P27" s="613" t="s">
        <v>618</v>
      </c>
      <c r="Q27" s="614">
        <v>1</v>
      </c>
      <c r="R27" s="751" t="s">
        <v>192</v>
      </c>
      <c r="S27" s="614">
        <v>90000</v>
      </c>
      <c r="T27" s="614">
        <v>10</v>
      </c>
      <c r="U27" s="625">
        <v>250</v>
      </c>
      <c r="V27" s="749">
        <f t="shared" si="9"/>
        <v>360</v>
      </c>
      <c r="X27" s="803"/>
      <c r="Y27" s="810" t="s">
        <v>95</v>
      </c>
      <c r="Z27" s="811"/>
      <c r="AA27" s="811"/>
      <c r="AB27" s="806"/>
      <c r="AC27" s="811"/>
      <c r="AD27" s="811"/>
      <c r="AE27" s="811"/>
      <c r="AF27" s="811"/>
      <c r="AG27" s="815"/>
      <c r="AH27" s="811">
        <f>SUM(AH16:AH26)</f>
        <v>17696.666666666664</v>
      </c>
    </row>
    <row r="28" spans="2:34" ht="15" customHeight="1" thickTop="1" thickBot="1" x14ac:dyDescent="0.2">
      <c r="B28" s="1299" t="s">
        <v>27</v>
      </c>
      <c r="C28" s="214" t="s">
        <v>1130</v>
      </c>
      <c r="D28" s="214">
        <f>AD4</f>
        <v>12500</v>
      </c>
      <c r="E28" s="373" t="s">
        <v>940</v>
      </c>
      <c r="F28" s="378">
        <f>AG4</f>
        <v>0.28000000000000003</v>
      </c>
      <c r="G28" s="612">
        <f t="shared" ref="G28:G37" si="19">D28*F28</f>
        <v>3500.0000000000005</v>
      </c>
      <c r="H28" s="109"/>
      <c r="I28" s="1292" t="s">
        <v>110</v>
      </c>
      <c r="J28" s="214"/>
      <c r="K28" s="316"/>
      <c r="L28" s="316"/>
      <c r="M28" s="316"/>
      <c r="N28" s="98">
        <f>K28*L28*M28</f>
        <v>0</v>
      </c>
      <c r="O28" s="122"/>
      <c r="P28" s="613"/>
      <c r="Q28" s="614"/>
      <c r="R28" s="615"/>
      <c r="S28" s="614"/>
      <c r="T28" s="614"/>
      <c r="U28" s="625"/>
      <c r="V28" s="616"/>
      <c r="X28" s="803"/>
      <c r="Y28" s="809" t="s">
        <v>941</v>
      </c>
      <c r="Z28" s="799">
        <v>100</v>
      </c>
      <c r="AA28" s="799">
        <v>100</v>
      </c>
      <c r="AB28" s="806">
        <f t="shared" ref="AB28" si="20">Z28/AA28*1000</f>
        <v>1000</v>
      </c>
      <c r="AC28" s="799">
        <v>3</v>
      </c>
      <c r="AD28" s="799">
        <f t="shared" ref="AD28" si="21">AB28*AC28</f>
        <v>3000</v>
      </c>
      <c r="AE28" s="807">
        <v>45750</v>
      </c>
      <c r="AF28" s="807">
        <v>22000</v>
      </c>
      <c r="AG28" s="808">
        <f t="shared" ref="AG28" si="22">ROUNDUP((AE28/AF28),2)</f>
        <v>2.0799999999999996</v>
      </c>
      <c r="AH28" s="805">
        <f>AB28*AC28*AG28</f>
        <v>6239.9999999999991</v>
      </c>
    </row>
    <row r="29" spans="2:34" ht="15" customHeight="1" thickBot="1" x14ac:dyDescent="0.2">
      <c r="B29" s="1289"/>
      <c r="C29" s="214" t="s">
        <v>1132</v>
      </c>
      <c r="D29" s="214">
        <f t="shared" ref="D29:D36" si="23">AD5</f>
        <v>166.66666666666666</v>
      </c>
      <c r="E29" s="373" t="s">
        <v>942</v>
      </c>
      <c r="F29" s="378">
        <f t="shared" ref="F29:F36" si="24">AG5</f>
        <v>11.56</v>
      </c>
      <c r="G29" s="98">
        <f t="shared" si="19"/>
        <v>1926.6666666666667</v>
      </c>
      <c r="H29" s="109"/>
      <c r="I29" s="1289"/>
      <c r="J29" s="214"/>
      <c r="K29" s="316"/>
      <c r="L29" s="316"/>
      <c r="M29" s="316"/>
      <c r="N29" s="98">
        <f t="shared" ref="N29:N30" si="25">K29*L29*M29</f>
        <v>0</v>
      </c>
      <c r="O29" s="27"/>
      <c r="P29" s="613"/>
      <c r="Q29" s="614"/>
      <c r="R29" s="615"/>
      <c r="S29" s="614"/>
      <c r="T29" s="614"/>
      <c r="U29" s="625"/>
      <c r="V29" s="616"/>
      <c r="X29" s="803" t="s">
        <v>257</v>
      </c>
      <c r="Y29" s="809"/>
      <c r="Z29" s="799"/>
      <c r="AA29" s="799"/>
      <c r="AB29" s="806"/>
      <c r="AC29" s="799"/>
      <c r="AD29" s="799"/>
      <c r="AE29" s="807"/>
      <c r="AF29" s="807"/>
      <c r="AG29" s="808"/>
      <c r="AH29" s="805"/>
    </row>
    <row r="30" spans="2:34" ht="15" customHeight="1" thickBot="1" x14ac:dyDescent="0.2">
      <c r="B30" s="1289"/>
      <c r="C30" s="214" t="s">
        <v>1131</v>
      </c>
      <c r="D30" s="214">
        <f t="shared" si="23"/>
        <v>833.33333333333337</v>
      </c>
      <c r="E30" s="373" t="s">
        <v>943</v>
      </c>
      <c r="F30" s="378">
        <f t="shared" si="24"/>
        <v>1.43</v>
      </c>
      <c r="G30" s="98">
        <f t="shared" si="19"/>
        <v>1191.6666666666667</v>
      </c>
      <c r="H30" s="109"/>
      <c r="I30" s="1289"/>
      <c r="J30" s="214"/>
      <c r="K30" s="316"/>
      <c r="L30" s="316"/>
      <c r="M30" s="316"/>
      <c r="N30" s="98">
        <f t="shared" si="25"/>
        <v>0</v>
      </c>
      <c r="P30" s="613"/>
      <c r="Q30" s="614"/>
      <c r="R30" s="615"/>
      <c r="S30" s="614"/>
      <c r="T30" s="614"/>
      <c r="U30" s="625"/>
      <c r="V30" s="616"/>
      <c r="X30" s="803"/>
      <c r="Y30" s="809"/>
      <c r="Z30" s="799"/>
      <c r="AA30" s="799"/>
      <c r="AB30" s="806"/>
      <c r="AC30" s="799"/>
      <c r="AD30" s="799"/>
      <c r="AE30" s="807"/>
      <c r="AF30" s="807"/>
      <c r="AG30" s="808"/>
      <c r="AH30" s="805"/>
    </row>
    <row r="31" spans="2:34" ht="15" customHeight="1" thickBot="1" x14ac:dyDescent="0.2">
      <c r="B31" s="1289"/>
      <c r="C31" s="214" t="s">
        <v>1133</v>
      </c>
      <c r="D31" s="214">
        <f t="shared" si="23"/>
        <v>500</v>
      </c>
      <c r="E31" s="373" t="s">
        <v>943</v>
      </c>
      <c r="F31" s="378">
        <f t="shared" si="24"/>
        <v>4.0599999999999996</v>
      </c>
      <c r="G31" s="98">
        <f t="shared" si="19"/>
        <v>2029.9999999999998</v>
      </c>
      <c r="H31" s="109"/>
      <c r="I31" s="1293"/>
      <c r="J31" s="631" t="s">
        <v>944</v>
      </c>
      <c r="K31" s="632">
        <f>SUM(K28:K30)</f>
        <v>0</v>
      </c>
      <c r="L31" s="633">
        <f>SUM(L28:L30)</f>
        <v>0</v>
      </c>
      <c r="M31" s="634"/>
      <c r="N31" s="635">
        <f>SUM(N28:N30)</f>
        <v>0</v>
      </c>
      <c r="P31" s="613"/>
      <c r="Q31" s="614"/>
      <c r="R31" s="615"/>
      <c r="S31" s="614"/>
      <c r="T31" s="614"/>
      <c r="U31" s="625"/>
      <c r="V31" s="616"/>
      <c r="X31" s="803"/>
      <c r="Y31" s="810" t="s">
        <v>95</v>
      </c>
      <c r="Z31" s="811"/>
      <c r="AA31" s="811"/>
      <c r="AB31" s="806"/>
      <c r="AC31" s="811"/>
      <c r="AD31" s="811"/>
      <c r="AE31" s="811"/>
      <c r="AF31" s="811"/>
      <c r="AG31" s="815"/>
      <c r="AH31" s="811">
        <f>SUM(AH28:AH29)</f>
        <v>6239.9999999999991</v>
      </c>
    </row>
    <row r="32" spans="2:34" ht="15" customHeight="1" thickBot="1" x14ac:dyDescent="0.2">
      <c r="B32" s="1289"/>
      <c r="C32" s="214" t="s">
        <v>1134</v>
      </c>
      <c r="D32" s="214">
        <f t="shared" si="23"/>
        <v>5000</v>
      </c>
      <c r="E32" s="373" t="s">
        <v>945</v>
      </c>
      <c r="F32" s="378">
        <f t="shared" si="24"/>
        <v>0.21000000000000002</v>
      </c>
      <c r="G32" s="98">
        <f t="shared" si="19"/>
        <v>1050</v>
      </c>
      <c r="H32" s="109"/>
      <c r="I32" s="93"/>
      <c r="J32" s="93"/>
      <c r="K32" s="93"/>
      <c r="L32" s="93"/>
      <c r="M32" s="93"/>
      <c r="N32" s="93"/>
      <c r="P32" s="613"/>
      <c r="Q32" s="614"/>
      <c r="R32" s="615"/>
      <c r="S32" s="614"/>
      <c r="T32" s="614"/>
      <c r="U32" s="625"/>
      <c r="V32" s="616"/>
      <c r="X32" s="803"/>
      <c r="Y32" s="809" t="s">
        <v>946</v>
      </c>
      <c r="Z32" s="799">
        <v>500</v>
      </c>
      <c r="AA32" s="799">
        <v>1000</v>
      </c>
      <c r="AB32" s="806">
        <f t="shared" ref="AB32:AB33" si="26">Z32/AA32*1000</f>
        <v>500</v>
      </c>
      <c r="AC32" s="799">
        <v>1</v>
      </c>
      <c r="AD32" s="799">
        <f t="shared" ref="AD32:AD33" si="27">AB32*AC32</f>
        <v>500</v>
      </c>
      <c r="AE32" s="807">
        <v>6520</v>
      </c>
      <c r="AF32" s="807">
        <v>5000</v>
      </c>
      <c r="AG32" s="808">
        <f t="shared" ref="AG32:AG33" si="28">ROUNDUP((AE32/AF32),2)</f>
        <v>1.31</v>
      </c>
      <c r="AH32" s="805">
        <f t="shared" ref="AH32:AH33" si="29">AB32*AC32*AG32</f>
        <v>655</v>
      </c>
    </row>
    <row r="33" spans="2:34" ht="15" customHeight="1" thickBot="1" x14ac:dyDescent="0.2">
      <c r="B33" s="1289"/>
      <c r="C33" s="214" t="s">
        <v>1135</v>
      </c>
      <c r="D33" s="214">
        <f t="shared" si="23"/>
        <v>2500</v>
      </c>
      <c r="E33" s="373" t="s">
        <v>943</v>
      </c>
      <c r="F33" s="378">
        <f t="shared" si="24"/>
        <v>1.51</v>
      </c>
      <c r="G33" s="98">
        <f t="shared" si="19"/>
        <v>3775</v>
      </c>
      <c r="H33" s="109"/>
      <c r="I33" s="388" t="s">
        <v>154</v>
      </c>
      <c r="J33" s="388"/>
      <c r="K33" s="81"/>
      <c r="L33" s="81"/>
      <c r="M33" s="81"/>
      <c r="P33" s="613"/>
      <c r="Q33" s="614"/>
      <c r="R33" s="615"/>
      <c r="S33" s="614"/>
      <c r="T33" s="614"/>
      <c r="U33" s="625"/>
      <c r="V33" s="616"/>
      <c r="X33" s="803" t="s">
        <v>258</v>
      </c>
      <c r="Y33" s="809" t="s">
        <v>947</v>
      </c>
      <c r="Z33" s="799">
        <v>400</v>
      </c>
      <c r="AA33" s="799">
        <v>3000</v>
      </c>
      <c r="AB33" s="806">
        <f t="shared" si="26"/>
        <v>133.33333333333334</v>
      </c>
      <c r="AC33" s="799">
        <v>1</v>
      </c>
      <c r="AD33" s="799">
        <f t="shared" si="27"/>
        <v>133.33333333333334</v>
      </c>
      <c r="AE33" s="807">
        <v>7990</v>
      </c>
      <c r="AF33" s="807">
        <v>500</v>
      </c>
      <c r="AG33" s="808">
        <f t="shared" si="28"/>
        <v>15.98</v>
      </c>
      <c r="AH33" s="805">
        <f t="shared" si="29"/>
        <v>2130.666666666667</v>
      </c>
    </row>
    <row r="34" spans="2:34" ht="15" customHeight="1" thickBot="1" x14ac:dyDescent="0.2">
      <c r="B34" s="1289"/>
      <c r="C34" s="214" t="s">
        <v>1136</v>
      </c>
      <c r="D34" s="214">
        <f t="shared" si="23"/>
        <v>333.33333333333331</v>
      </c>
      <c r="E34" s="373" t="s">
        <v>948</v>
      </c>
      <c r="F34" s="378">
        <f t="shared" si="24"/>
        <v>9.26</v>
      </c>
      <c r="G34" s="98">
        <f t="shared" si="19"/>
        <v>3086.6666666666665</v>
      </c>
      <c r="H34" s="109"/>
      <c r="I34" s="343" t="s">
        <v>142</v>
      </c>
      <c r="J34" s="505" t="s">
        <v>3</v>
      </c>
      <c r="K34" s="1181" t="s">
        <v>143</v>
      </c>
      <c r="L34" s="1182"/>
      <c r="M34" s="506" t="s">
        <v>191</v>
      </c>
      <c r="N34" s="507" t="s">
        <v>625</v>
      </c>
      <c r="P34" s="636" t="s">
        <v>147</v>
      </c>
      <c r="Q34" s="623"/>
      <c r="R34" s="623"/>
      <c r="S34" s="623"/>
      <c r="T34" s="623"/>
      <c r="U34" s="637"/>
      <c r="V34" s="624">
        <f>SUM(V15:V33)</f>
        <v>1306.6285714285714</v>
      </c>
      <c r="X34" s="803"/>
      <c r="Y34" s="809"/>
      <c r="Z34" s="799"/>
      <c r="AA34" s="799"/>
      <c r="AB34" s="806"/>
      <c r="AC34" s="799"/>
      <c r="AD34" s="799"/>
      <c r="AE34" s="807"/>
      <c r="AF34" s="807"/>
      <c r="AG34" s="808"/>
      <c r="AH34" s="805"/>
    </row>
    <row r="35" spans="2:34" ht="15" customHeight="1" thickBot="1" x14ac:dyDescent="0.2">
      <c r="B35" s="1289"/>
      <c r="C35" s="214" t="s">
        <v>1137</v>
      </c>
      <c r="D35" s="214">
        <f t="shared" si="23"/>
        <v>1250</v>
      </c>
      <c r="E35" s="373" t="s">
        <v>948</v>
      </c>
      <c r="F35" s="378">
        <f t="shared" si="24"/>
        <v>0.88</v>
      </c>
      <c r="G35" s="98">
        <f t="shared" si="19"/>
        <v>1100</v>
      </c>
      <c r="H35" s="109"/>
      <c r="I35" s="1196" t="s">
        <v>0</v>
      </c>
      <c r="J35" s="107" t="str">
        <f>'６　固定資本装備と減価償却費'!C5</f>
        <v>貯蔵庫</v>
      </c>
      <c r="K35" s="1304">
        <v>2160000</v>
      </c>
      <c r="L35" s="1305"/>
      <c r="M35" s="752">
        <v>250</v>
      </c>
      <c r="N35" s="161">
        <f>+K35/M35*10*0.3*0.014</f>
        <v>362.88</v>
      </c>
      <c r="X35" s="803"/>
      <c r="Y35" s="809"/>
      <c r="Z35" s="799"/>
      <c r="AA35" s="799"/>
      <c r="AB35" s="806"/>
      <c r="AC35" s="799"/>
      <c r="AD35" s="799"/>
      <c r="AE35" s="807"/>
      <c r="AF35" s="807"/>
      <c r="AG35" s="808"/>
      <c r="AH35" s="805"/>
    </row>
    <row r="36" spans="2:34" ht="15" customHeight="1" thickBot="1" x14ac:dyDescent="0.2">
      <c r="B36" s="1289"/>
      <c r="C36" s="214" t="s">
        <v>1138</v>
      </c>
      <c r="D36" s="214">
        <f t="shared" si="23"/>
        <v>333.33333333333331</v>
      </c>
      <c r="E36" s="373" t="s">
        <v>948</v>
      </c>
      <c r="F36" s="378">
        <f t="shared" si="24"/>
        <v>7.38</v>
      </c>
      <c r="G36" s="98">
        <f t="shared" si="19"/>
        <v>2460</v>
      </c>
      <c r="H36" s="109"/>
      <c r="I36" s="1197"/>
      <c r="J36" s="107" t="str">
        <f>'６　固定資本装備と減価償却費'!C6</f>
        <v>作業場</v>
      </c>
      <c r="K36" s="1306">
        <v>3024000</v>
      </c>
      <c r="L36" s="1307"/>
      <c r="M36" s="752">
        <v>250</v>
      </c>
      <c r="N36" s="161">
        <f>+K36/M36*10*0.3*0.014</f>
        <v>508.03199999999998</v>
      </c>
      <c r="P36" s="388" t="s">
        <v>148</v>
      </c>
      <c r="Q36" s="81"/>
      <c r="R36" s="81"/>
      <c r="S36" s="81"/>
      <c r="T36" s="81"/>
      <c r="X36" s="803"/>
      <c r="Y36" s="810" t="s">
        <v>95</v>
      </c>
      <c r="Z36" s="811"/>
      <c r="AA36" s="811"/>
      <c r="AB36" s="806"/>
      <c r="AC36" s="811"/>
      <c r="AD36" s="811"/>
      <c r="AE36" s="811"/>
      <c r="AF36" s="811"/>
      <c r="AG36" s="815"/>
      <c r="AH36" s="811">
        <f>SUM(AH32:AH35)</f>
        <v>2785.666666666667</v>
      </c>
    </row>
    <row r="37" spans="2:34" ht="15" customHeight="1" thickBot="1" x14ac:dyDescent="0.2">
      <c r="B37" s="1289"/>
      <c r="C37" s="214"/>
      <c r="D37" s="214"/>
      <c r="E37" s="373"/>
      <c r="F37" s="214"/>
      <c r="G37" s="98">
        <f t="shared" si="19"/>
        <v>0</v>
      </c>
      <c r="H37" s="109"/>
      <c r="I37" s="1197"/>
      <c r="J37" s="107"/>
      <c r="K37" s="1188"/>
      <c r="L37" s="1188"/>
      <c r="M37" s="752"/>
      <c r="N37" s="161"/>
      <c r="O37" s="118"/>
      <c r="P37" s="343" t="s">
        <v>137</v>
      </c>
      <c r="Q37" s="1187" t="s">
        <v>149</v>
      </c>
      <c r="R37" s="1187"/>
      <c r="S37" s="753" t="s">
        <v>152</v>
      </c>
      <c r="T37" s="753" t="s">
        <v>151</v>
      </c>
      <c r="U37" s="382" t="s">
        <v>191</v>
      </c>
      <c r="V37" s="344" t="s">
        <v>625</v>
      </c>
      <c r="X37" s="803"/>
      <c r="Y37" s="810" t="s">
        <v>239</v>
      </c>
      <c r="Z37" s="811"/>
      <c r="AA37" s="811"/>
      <c r="AB37" s="806"/>
      <c r="AC37" s="811"/>
      <c r="AD37" s="811"/>
      <c r="AE37" s="811"/>
      <c r="AF37" s="811"/>
      <c r="AG37" s="811"/>
      <c r="AH37" s="811">
        <f>AH15+AH27+AH31+AH36</f>
        <v>46842.333333333328</v>
      </c>
    </row>
    <row r="38" spans="2:34" ht="15" customHeight="1" thickBot="1" x14ac:dyDescent="0.2">
      <c r="B38" s="1290"/>
      <c r="C38" s="617" t="s">
        <v>94</v>
      </c>
      <c r="D38" s="617"/>
      <c r="E38" s="617"/>
      <c r="F38" s="617"/>
      <c r="G38" s="618">
        <f>SUM(G28:G37)</f>
        <v>20120</v>
      </c>
      <c r="H38" s="109"/>
      <c r="I38" s="1197"/>
      <c r="J38" s="107"/>
      <c r="K38" s="1188"/>
      <c r="L38" s="1188"/>
      <c r="M38" s="752"/>
      <c r="N38" s="161"/>
      <c r="O38" s="118"/>
      <c r="P38" s="1189" t="s">
        <v>150</v>
      </c>
      <c r="Q38" s="158"/>
      <c r="R38" s="170"/>
      <c r="S38" s="159"/>
      <c r="T38" s="171"/>
      <c r="U38" s="159"/>
      <c r="V38" s="161"/>
      <c r="X38" s="809"/>
      <c r="Y38" s="809"/>
      <c r="Z38" s="809"/>
      <c r="AA38" s="809"/>
      <c r="AB38" s="809"/>
      <c r="AC38" s="816"/>
      <c r="AD38" s="816"/>
      <c r="AE38" s="809"/>
      <c r="AF38" s="809"/>
      <c r="AG38" s="809"/>
      <c r="AH38" s="816"/>
    </row>
    <row r="39" spans="2:34" ht="15" customHeight="1" thickTop="1" thickBot="1" x14ac:dyDescent="0.2">
      <c r="B39" s="1292" t="s">
        <v>107</v>
      </c>
      <c r="C39" s="214" t="s">
        <v>1130</v>
      </c>
      <c r="D39" s="214">
        <f>AD16</f>
        <v>6250</v>
      </c>
      <c r="E39" s="373" t="s">
        <v>949</v>
      </c>
      <c r="F39" s="378">
        <f>AG16</f>
        <v>0.42</v>
      </c>
      <c r="G39" s="98">
        <f>D39*F39</f>
        <v>2625</v>
      </c>
      <c r="H39" s="109"/>
      <c r="I39" s="1197"/>
      <c r="J39" s="107" t="s">
        <v>1052</v>
      </c>
      <c r="K39" s="1188" t="s">
        <v>1051</v>
      </c>
      <c r="L39" s="1188"/>
      <c r="M39" s="752"/>
      <c r="N39" s="161">
        <v>380</v>
      </c>
      <c r="O39" s="118"/>
      <c r="P39" s="1190"/>
      <c r="Q39" s="158"/>
      <c r="R39" s="170"/>
      <c r="S39" s="159"/>
      <c r="T39" s="171"/>
      <c r="U39" s="159"/>
      <c r="V39" s="161"/>
      <c r="X39" s="798" t="s">
        <v>1115</v>
      </c>
      <c r="Y39" s="809"/>
      <c r="Z39" s="809"/>
      <c r="AA39" s="809"/>
      <c r="AB39" s="809"/>
      <c r="AC39" s="816"/>
      <c r="AD39" s="816"/>
      <c r="AE39" s="809"/>
      <c r="AF39" s="809"/>
      <c r="AG39" s="809"/>
      <c r="AH39" s="816"/>
    </row>
    <row r="40" spans="2:34" ht="15" customHeight="1" thickBot="1" x14ac:dyDescent="0.2">
      <c r="B40" s="1289"/>
      <c r="C40" s="214" t="s">
        <v>1132</v>
      </c>
      <c r="D40" s="214">
        <f t="shared" ref="D40:D47" si="30">AD17</f>
        <v>500</v>
      </c>
      <c r="E40" s="373" t="s">
        <v>949</v>
      </c>
      <c r="F40" s="378">
        <f t="shared" ref="F40:F47" si="31">AG17</f>
        <v>4.4800000000000004</v>
      </c>
      <c r="G40" s="98">
        <f t="shared" ref="G40:G52" si="32">D40*F40</f>
        <v>2240</v>
      </c>
      <c r="H40" s="109"/>
      <c r="I40" s="1197"/>
      <c r="J40" s="107"/>
      <c r="K40" s="1188"/>
      <c r="L40" s="1188"/>
      <c r="M40" s="752"/>
      <c r="N40" s="161"/>
      <c r="O40" s="118"/>
      <c r="P40" s="1190"/>
      <c r="Q40" s="158"/>
      <c r="R40" s="170"/>
      <c r="S40" s="159"/>
      <c r="T40" s="171"/>
      <c r="U40" s="159"/>
      <c r="V40" s="161"/>
      <c r="X40" s="817"/>
      <c r="Y40" s="818"/>
      <c r="Z40" s="819" t="s">
        <v>950</v>
      </c>
      <c r="AA40" s="818" t="s">
        <v>232</v>
      </c>
      <c r="AB40" s="818" t="s">
        <v>241</v>
      </c>
      <c r="AC40" s="801" t="s">
        <v>234</v>
      </c>
      <c r="AD40" s="801"/>
      <c r="AE40" s="801" t="s">
        <v>235</v>
      </c>
      <c r="AF40" s="801" t="s">
        <v>242</v>
      </c>
      <c r="AG40" s="801" t="s">
        <v>1116</v>
      </c>
      <c r="AH40" s="820" t="s">
        <v>244</v>
      </c>
    </row>
    <row r="41" spans="2:34" ht="15" customHeight="1" thickBot="1" x14ac:dyDescent="0.2">
      <c r="B41" s="1289"/>
      <c r="C41" s="214" t="s">
        <v>1131</v>
      </c>
      <c r="D41" s="214">
        <f t="shared" si="30"/>
        <v>125</v>
      </c>
      <c r="E41" s="373" t="s">
        <v>949</v>
      </c>
      <c r="F41" s="378">
        <f t="shared" si="31"/>
        <v>13.84</v>
      </c>
      <c r="G41" s="98">
        <f t="shared" si="32"/>
        <v>1730</v>
      </c>
      <c r="H41" s="109"/>
      <c r="I41" s="1197"/>
      <c r="J41" s="107"/>
      <c r="K41" s="1188"/>
      <c r="L41" s="1188"/>
      <c r="M41" s="752"/>
      <c r="N41" s="161"/>
      <c r="O41" s="118"/>
      <c r="P41" s="1190"/>
      <c r="Q41" s="158"/>
      <c r="R41" s="170"/>
      <c r="S41" s="159"/>
      <c r="T41" s="171"/>
      <c r="U41" s="159"/>
      <c r="V41" s="161"/>
      <c r="X41" s="1308" t="s">
        <v>245</v>
      </c>
      <c r="Y41" s="821" t="s">
        <v>657</v>
      </c>
      <c r="Z41" s="822"/>
      <c r="AA41" s="823"/>
      <c r="AB41" s="817"/>
      <c r="AC41" s="817"/>
      <c r="AD41" s="817"/>
      <c r="AE41" s="817"/>
      <c r="AF41" s="817"/>
      <c r="AG41" s="824" t="e">
        <f>ROUNDUP((AE41/AF41),2)</f>
        <v>#DIV/0!</v>
      </c>
      <c r="AH41" s="809" t="e">
        <f>Z41*AG41</f>
        <v>#DIV/0!</v>
      </c>
    </row>
    <row r="42" spans="2:34" ht="15" customHeight="1" thickBot="1" x14ac:dyDescent="0.2">
      <c r="B42" s="1289"/>
      <c r="C42" s="214" t="s">
        <v>1133</v>
      </c>
      <c r="D42" s="214">
        <f t="shared" si="30"/>
        <v>250</v>
      </c>
      <c r="E42" s="373" t="s">
        <v>949</v>
      </c>
      <c r="F42" s="378">
        <f t="shared" si="31"/>
        <v>4.9400000000000004</v>
      </c>
      <c r="G42" s="98">
        <f t="shared" si="32"/>
        <v>1235</v>
      </c>
      <c r="H42" s="109"/>
      <c r="I42" s="1198"/>
      <c r="J42" s="155" t="s">
        <v>95</v>
      </c>
      <c r="K42" s="1192"/>
      <c r="L42" s="1193"/>
      <c r="M42" s="156"/>
      <c r="N42" s="160">
        <f>SUM(N35:N41)</f>
        <v>1250.912</v>
      </c>
      <c r="O42" s="118"/>
      <c r="P42" s="1190"/>
      <c r="Q42" s="158"/>
      <c r="R42" s="170"/>
      <c r="S42" s="159"/>
      <c r="T42" s="171"/>
      <c r="U42" s="159"/>
      <c r="V42" s="161"/>
      <c r="X42" s="1308"/>
      <c r="Y42" s="821"/>
      <c r="Z42" s="823"/>
      <c r="AA42" s="823"/>
      <c r="AB42" s="817"/>
      <c r="AC42" s="817"/>
      <c r="AD42" s="817"/>
      <c r="AE42" s="817"/>
      <c r="AF42" s="817"/>
      <c r="AG42" s="825"/>
      <c r="AH42" s="809"/>
    </row>
    <row r="43" spans="2:34" ht="15" customHeight="1" thickTop="1" thickBot="1" x14ac:dyDescent="0.2">
      <c r="B43" s="1289"/>
      <c r="C43" s="214" t="s">
        <v>1134</v>
      </c>
      <c r="D43" s="214">
        <f t="shared" si="30"/>
        <v>3333.3333333333335</v>
      </c>
      <c r="E43" s="373" t="s">
        <v>949</v>
      </c>
      <c r="F43" s="378">
        <f t="shared" si="31"/>
        <v>0.42</v>
      </c>
      <c r="G43" s="98">
        <f t="shared" si="32"/>
        <v>1400</v>
      </c>
      <c r="H43" s="109"/>
      <c r="I43" s="1203" t="s">
        <v>144</v>
      </c>
      <c r="J43" s="157" t="s">
        <v>629</v>
      </c>
      <c r="K43" s="1206">
        <v>8200</v>
      </c>
      <c r="L43" s="1206"/>
      <c r="M43" s="752">
        <v>250</v>
      </c>
      <c r="N43" s="750">
        <f>+K43/M43*10</f>
        <v>328</v>
      </c>
      <c r="O43" s="118"/>
      <c r="P43" s="1190"/>
      <c r="Q43" s="158"/>
      <c r="R43" s="170"/>
      <c r="S43" s="159"/>
      <c r="T43" s="171"/>
      <c r="U43" s="159"/>
      <c r="V43" s="161"/>
      <c r="X43" s="823"/>
      <c r="Y43" s="826" t="s">
        <v>41</v>
      </c>
      <c r="Z43" s="827"/>
      <c r="AA43" s="827"/>
      <c r="AB43" s="828"/>
      <c r="AC43" s="828"/>
      <c r="AD43" s="828"/>
      <c r="AE43" s="828"/>
      <c r="AF43" s="828"/>
      <c r="AG43" s="828"/>
      <c r="AH43" s="829" t="e">
        <f>SUM(AH41:AH42)</f>
        <v>#DIV/0!</v>
      </c>
    </row>
    <row r="44" spans="2:34" ht="15" customHeight="1" thickBot="1" x14ac:dyDescent="0.2">
      <c r="B44" s="1289"/>
      <c r="C44" s="214" t="s">
        <v>1135</v>
      </c>
      <c r="D44" s="214">
        <f t="shared" si="30"/>
        <v>500</v>
      </c>
      <c r="E44" s="373" t="s">
        <v>949</v>
      </c>
      <c r="F44" s="378">
        <f t="shared" si="31"/>
        <v>4.26</v>
      </c>
      <c r="G44" s="98">
        <f t="shared" si="32"/>
        <v>2130</v>
      </c>
      <c r="H44" s="109"/>
      <c r="I44" s="1204"/>
      <c r="J44" s="158" t="s">
        <v>157</v>
      </c>
      <c r="K44" s="1188">
        <v>4100</v>
      </c>
      <c r="L44" s="1188"/>
      <c r="M44" s="752">
        <v>250</v>
      </c>
      <c r="N44" s="750">
        <f>+K44/M44*10</f>
        <v>164</v>
      </c>
      <c r="O44" s="118"/>
      <c r="P44" s="1191"/>
      <c r="Q44" s="162" t="s">
        <v>153</v>
      </c>
      <c r="R44" s="163"/>
      <c r="S44" s="163"/>
      <c r="T44" s="163"/>
      <c r="U44" s="163"/>
      <c r="V44" s="164">
        <f>SUM(V38:V43)</f>
        <v>0</v>
      </c>
      <c r="X44" s="1309" t="s">
        <v>246</v>
      </c>
      <c r="Y44" s="821" t="s">
        <v>247</v>
      </c>
      <c r="Z44" s="823"/>
      <c r="AA44" s="823"/>
      <c r="AB44" s="817"/>
      <c r="AC44" s="817"/>
      <c r="AD44" s="817"/>
      <c r="AE44" s="817"/>
      <c r="AF44" s="817"/>
      <c r="AG44" s="824" t="e">
        <f>ROUNDUP((AE44/AF44),2)</f>
        <v>#DIV/0!</v>
      </c>
      <c r="AH44" s="809" t="e">
        <f>Z44*AG44</f>
        <v>#DIV/0!</v>
      </c>
    </row>
    <row r="45" spans="2:34" ht="15" customHeight="1" thickTop="1" thickBot="1" x14ac:dyDescent="0.2">
      <c r="B45" s="1289"/>
      <c r="C45" s="214" t="s">
        <v>1136</v>
      </c>
      <c r="D45" s="214">
        <f t="shared" si="30"/>
        <v>333.33333333333331</v>
      </c>
      <c r="E45" s="373" t="s">
        <v>949</v>
      </c>
      <c r="F45" s="378">
        <f t="shared" si="31"/>
        <v>4.9400000000000004</v>
      </c>
      <c r="G45" s="98">
        <f t="shared" si="32"/>
        <v>1646.6666666666667</v>
      </c>
      <c r="H45" s="109"/>
      <c r="I45" s="1204"/>
      <c r="J45" s="107"/>
      <c r="K45" s="1188"/>
      <c r="L45" s="1188"/>
      <c r="M45" s="752"/>
      <c r="N45" s="161"/>
      <c r="O45" s="118"/>
      <c r="P45" s="1219" t="s">
        <v>158</v>
      </c>
      <c r="Q45" s="1210" t="s">
        <v>159</v>
      </c>
      <c r="R45" s="172" t="s">
        <v>160</v>
      </c>
      <c r="S45" s="158">
        <v>35750</v>
      </c>
      <c r="T45" s="171">
        <v>1</v>
      </c>
      <c r="U45" s="625">
        <v>250</v>
      </c>
      <c r="V45" s="161">
        <f>+S45*T45/U45*10</f>
        <v>1430</v>
      </c>
      <c r="X45" s="1309"/>
      <c r="Y45" s="821"/>
      <c r="Z45" s="823"/>
      <c r="AA45" s="823"/>
      <c r="AB45" s="817"/>
      <c r="AC45" s="817"/>
      <c r="AD45" s="817"/>
      <c r="AE45" s="817"/>
      <c r="AF45" s="817"/>
      <c r="AG45" s="817"/>
      <c r="AH45" s="809"/>
    </row>
    <row r="46" spans="2:34" ht="15" customHeight="1" thickBot="1" x14ac:dyDescent="0.2">
      <c r="B46" s="1289"/>
      <c r="C46" s="214" t="s">
        <v>1137</v>
      </c>
      <c r="D46" s="214">
        <f t="shared" si="30"/>
        <v>166.66666666666666</v>
      </c>
      <c r="E46" s="373" t="s">
        <v>949</v>
      </c>
      <c r="F46" s="378">
        <f t="shared" si="31"/>
        <v>19.600000000000001</v>
      </c>
      <c r="G46" s="98">
        <f t="shared" si="32"/>
        <v>3266.6666666666665</v>
      </c>
      <c r="H46" s="109"/>
      <c r="I46" s="1205"/>
      <c r="J46" s="155" t="s">
        <v>95</v>
      </c>
      <c r="K46" s="1192"/>
      <c r="L46" s="1193"/>
      <c r="M46" s="156"/>
      <c r="N46" s="160">
        <f>SUM(N43:N45)</f>
        <v>492</v>
      </c>
      <c r="O46" s="118"/>
      <c r="P46" s="1190"/>
      <c r="Q46" s="1211"/>
      <c r="R46" s="172"/>
      <c r="S46" s="158"/>
      <c r="T46" s="171"/>
      <c r="U46" s="158"/>
      <c r="V46" s="161"/>
      <c r="X46" s="1309"/>
      <c r="Y46" s="826" t="s">
        <v>41</v>
      </c>
      <c r="Z46" s="827"/>
      <c r="AA46" s="827"/>
      <c r="AB46" s="828"/>
      <c r="AC46" s="828"/>
      <c r="AD46" s="828"/>
      <c r="AE46" s="828"/>
      <c r="AF46" s="828"/>
      <c r="AG46" s="828"/>
      <c r="AH46" s="829" t="e">
        <f>SUM(AH44:AH45)</f>
        <v>#DIV/0!</v>
      </c>
    </row>
    <row r="47" spans="2:34" ht="15" customHeight="1" thickTop="1" thickBot="1" x14ac:dyDescent="0.2">
      <c r="B47" s="1289"/>
      <c r="C47" s="214" t="s">
        <v>1138</v>
      </c>
      <c r="D47" s="214">
        <f t="shared" si="30"/>
        <v>166.66666666666666</v>
      </c>
      <c r="E47" s="373" t="s">
        <v>949</v>
      </c>
      <c r="F47" s="378">
        <f t="shared" si="31"/>
        <v>8.5399999999999991</v>
      </c>
      <c r="G47" s="98">
        <f t="shared" si="32"/>
        <v>1423.333333333333</v>
      </c>
      <c r="H47" s="109"/>
      <c r="I47" s="1203" t="s">
        <v>145</v>
      </c>
      <c r="J47" s="157" t="s">
        <v>629</v>
      </c>
      <c r="K47" s="1206">
        <v>11500</v>
      </c>
      <c r="L47" s="1206"/>
      <c r="M47" s="752">
        <v>250</v>
      </c>
      <c r="N47" s="750">
        <f>+K47/M47*10</f>
        <v>460</v>
      </c>
      <c r="O47" s="118"/>
      <c r="P47" s="1190"/>
      <c r="Q47" s="1211"/>
      <c r="R47" s="172" t="s">
        <v>157</v>
      </c>
      <c r="S47" s="158">
        <v>15600</v>
      </c>
      <c r="T47" s="171">
        <v>1</v>
      </c>
      <c r="U47" s="625">
        <v>250</v>
      </c>
      <c r="V47" s="161">
        <f t="shared" ref="V47" si="33">+S47*T47/U47*10</f>
        <v>624</v>
      </c>
      <c r="X47" s="823"/>
      <c r="Y47" s="826" t="s">
        <v>239</v>
      </c>
      <c r="Z47" s="827"/>
      <c r="AA47" s="827"/>
      <c r="AB47" s="828"/>
      <c r="AC47" s="828"/>
      <c r="AD47" s="828"/>
      <c r="AE47" s="828"/>
      <c r="AF47" s="828"/>
      <c r="AG47" s="828"/>
      <c r="AH47" s="829" t="e">
        <f>AH43+AH46</f>
        <v>#DIV/0!</v>
      </c>
    </row>
    <row r="48" spans="2:34" ht="15" customHeight="1" x14ac:dyDescent="0.15">
      <c r="B48" s="1289"/>
      <c r="C48" s="214"/>
      <c r="D48" s="214"/>
      <c r="E48" s="214"/>
      <c r="F48" s="214"/>
      <c r="G48" s="98">
        <f t="shared" si="32"/>
        <v>0</v>
      </c>
      <c r="H48" s="109"/>
      <c r="I48" s="1204"/>
      <c r="J48" s="158"/>
      <c r="K48" s="1188"/>
      <c r="L48" s="1188"/>
      <c r="M48" s="752"/>
      <c r="N48" s="161"/>
      <c r="O48" s="118"/>
      <c r="P48" s="1190"/>
      <c r="Q48" s="1211"/>
      <c r="R48" s="172"/>
      <c r="S48" s="158"/>
      <c r="T48" s="171"/>
      <c r="U48" s="158"/>
      <c r="V48" s="161"/>
    </row>
    <row r="49" spans="2:22" ht="15" customHeight="1" thickBot="1" x14ac:dyDescent="0.2">
      <c r="B49" s="1290"/>
      <c r="C49" s="101" t="s">
        <v>95</v>
      </c>
      <c r="D49" s="102"/>
      <c r="E49" s="102"/>
      <c r="F49" s="102"/>
      <c r="G49" s="103">
        <f>SUM(G39:G48)</f>
        <v>17696.666666666664</v>
      </c>
      <c r="H49" s="109"/>
      <c r="I49" s="1204"/>
      <c r="J49" s="107"/>
      <c r="K49" s="1188"/>
      <c r="L49" s="1188"/>
      <c r="M49" s="752"/>
      <c r="N49" s="161"/>
      <c r="O49" s="118"/>
      <c r="P49" s="1190"/>
      <c r="Q49" s="1212"/>
      <c r="R49" s="172"/>
      <c r="S49" s="158"/>
      <c r="T49" s="158"/>
      <c r="U49" s="107"/>
      <c r="V49" s="173"/>
    </row>
    <row r="50" spans="2:22" ht="15" customHeight="1" thickTop="1" thickBot="1" x14ac:dyDescent="0.2">
      <c r="B50" s="1292" t="s">
        <v>29</v>
      </c>
      <c r="C50" s="214" t="s">
        <v>1139</v>
      </c>
      <c r="D50" s="214">
        <f>AD28</f>
        <v>3000</v>
      </c>
      <c r="E50" s="373" t="s">
        <v>949</v>
      </c>
      <c r="F50" s="378">
        <f>AG28</f>
        <v>2.0799999999999996</v>
      </c>
      <c r="G50" s="98">
        <f t="shared" si="32"/>
        <v>6239.9999999999991</v>
      </c>
      <c r="H50" s="109"/>
      <c r="I50" s="1205"/>
      <c r="J50" s="155" t="s">
        <v>95</v>
      </c>
      <c r="K50" s="1192"/>
      <c r="L50" s="1193"/>
      <c r="M50" s="156"/>
      <c r="N50" s="160">
        <f>SUM(N47:N49)</f>
        <v>460</v>
      </c>
      <c r="O50" s="118"/>
      <c r="P50" s="1190"/>
      <c r="Q50" s="162" t="s">
        <v>153</v>
      </c>
      <c r="R50" s="163"/>
      <c r="S50" s="163"/>
      <c r="T50" s="163"/>
      <c r="U50" s="163"/>
      <c r="V50" s="164">
        <f>SUM(V45:V49)</f>
        <v>2054</v>
      </c>
    </row>
    <row r="51" spans="2:22" ht="15" customHeight="1" thickTop="1" x14ac:dyDescent="0.15">
      <c r="B51" s="1289"/>
      <c r="C51" s="214"/>
      <c r="D51" s="214"/>
      <c r="E51" s="214"/>
      <c r="F51" s="214"/>
      <c r="G51" s="98">
        <f t="shared" si="32"/>
        <v>0</v>
      </c>
      <c r="H51" s="109"/>
      <c r="I51" s="1203" t="s">
        <v>146</v>
      </c>
      <c r="J51" s="752" t="s">
        <v>157</v>
      </c>
      <c r="K51" s="1206">
        <v>5000</v>
      </c>
      <c r="L51" s="1206"/>
      <c r="M51" s="752">
        <v>250</v>
      </c>
      <c r="N51" s="750">
        <f>+K51/M51*10</f>
        <v>200</v>
      </c>
      <c r="O51" s="118"/>
      <c r="P51" s="1190"/>
      <c r="Q51" s="1210" t="s">
        <v>161</v>
      </c>
      <c r="R51" s="172" t="s">
        <v>160</v>
      </c>
      <c r="S51" s="158">
        <v>60000</v>
      </c>
      <c r="T51" s="171">
        <v>1</v>
      </c>
      <c r="U51" s="625">
        <v>250</v>
      </c>
      <c r="V51" s="161">
        <f>+S51*T51/U51*10</f>
        <v>2400</v>
      </c>
    </row>
    <row r="52" spans="2:22" ht="15" customHeight="1" x14ac:dyDescent="0.15">
      <c r="B52" s="1289"/>
      <c r="C52" s="214"/>
      <c r="D52" s="214"/>
      <c r="E52" s="214"/>
      <c r="F52" s="214"/>
      <c r="G52" s="98">
        <f t="shared" si="32"/>
        <v>0</v>
      </c>
      <c r="H52" s="109"/>
      <c r="I52" s="1204"/>
      <c r="J52" s="158"/>
      <c r="K52" s="1194"/>
      <c r="L52" s="1195"/>
      <c r="M52" s="165"/>
      <c r="N52" s="161"/>
      <c r="O52" s="118"/>
      <c r="P52" s="1190"/>
      <c r="Q52" s="1211"/>
      <c r="R52" s="172"/>
      <c r="S52" s="158"/>
      <c r="T52" s="171"/>
      <c r="U52" s="158"/>
      <c r="V52" s="161"/>
    </row>
    <row r="53" spans="2:22" ht="14.25" thickBot="1" x14ac:dyDescent="0.2">
      <c r="B53" s="1290"/>
      <c r="C53" s="101" t="s">
        <v>95</v>
      </c>
      <c r="D53" s="102"/>
      <c r="E53" s="102"/>
      <c r="F53" s="102"/>
      <c r="G53" s="103">
        <f>SUM(G50:G52)</f>
        <v>6239.9999999999991</v>
      </c>
      <c r="I53" s="1204"/>
      <c r="J53" s="158"/>
      <c r="K53" s="1194"/>
      <c r="L53" s="1195"/>
      <c r="M53" s="165"/>
      <c r="N53" s="161"/>
      <c r="O53" s="118"/>
      <c r="P53" s="1190"/>
      <c r="Q53" s="1211"/>
      <c r="R53" s="172" t="s">
        <v>157</v>
      </c>
      <c r="S53" s="158">
        <v>25000</v>
      </c>
      <c r="T53" s="171">
        <v>1</v>
      </c>
      <c r="U53" s="625">
        <v>250</v>
      </c>
      <c r="V53" s="161">
        <f>+S53*T53/U53*10</f>
        <v>1000</v>
      </c>
    </row>
    <row r="54" spans="2:22" ht="14.25" thickTop="1" x14ac:dyDescent="0.15">
      <c r="B54" s="1292" t="s">
        <v>108</v>
      </c>
      <c r="C54" s="214" t="s">
        <v>1130</v>
      </c>
      <c r="D54" s="214">
        <f>AD32</f>
        <v>500</v>
      </c>
      <c r="E54" s="373" t="s">
        <v>949</v>
      </c>
      <c r="F54" s="378">
        <f>AG32</f>
        <v>1.31</v>
      </c>
      <c r="G54" s="98">
        <f>D54*F54</f>
        <v>655</v>
      </c>
      <c r="I54" s="1204"/>
      <c r="J54" s="752"/>
      <c r="K54" s="1213"/>
      <c r="L54" s="1214"/>
      <c r="M54" s="165"/>
      <c r="N54" s="161"/>
      <c r="O54" s="118"/>
      <c r="P54" s="1190"/>
      <c r="Q54" s="1211"/>
      <c r="R54" s="172"/>
      <c r="S54" s="158"/>
      <c r="T54" s="171"/>
      <c r="U54" s="158"/>
      <c r="V54" s="161"/>
    </row>
    <row r="55" spans="2:22" x14ac:dyDescent="0.15">
      <c r="B55" s="1289"/>
      <c r="C55" s="214" t="s">
        <v>1140</v>
      </c>
      <c r="D55" s="214">
        <f>AD33</f>
        <v>133.33333333333334</v>
      </c>
      <c r="E55" s="373" t="s">
        <v>949</v>
      </c>
      <c r="F55" s="378">
        <f>AG33</f>
        <v>15.98</v>
      </c>
      <c r="G55" s="98">
        <f>D55*F55</f>
        <v>2130.666666666667</v>
      </c>
      <c r="I55" s="1204"/>
      <c r="J55" s="158"/>
      <c r="K55" s="1194"/>
      <c r="L55" s="1195"/>
      <c r="M55" s="165"/>
      <c r="N55" s="169"/>
      <c r="O55" s="118"/>
      <c r="P55" s="1190"/>
      <c r="Q55" s="1212"/>
      <c r="R55" s="172"/>
      <c r="S55" s="158"/>
      <c r="T55" s="158"/>
      <c r="U55" s="107"/>
      <c r="V55" s="173"/>
    </row>
    <row r="56" spans="2:22" x14ac:dyDescent="0.15">
      <c r="B56" s="1289"/>
      <c r="C56" s="214"/>
      <c r="D56" s="214"/>
      <c r="E56" s="373" t="s">
        <v>97</v>
      </c>
      <c r="F56" s="214"/>
      <c r="G56" s="98">
        <f>D56*F56</f>
        <v>0</v>
      </c>
      <c r="I56" s="1196"/>
      <c r="J56" s="383" t="s">
        <v>95</v>
      </c>
      <c r="K56" s="1215"/>
      <c r="L56" s="1216"/>
      <c r="M56" s="384"/>
      <c r="N56" s="385">
        <f>SUM(N51:N55)</f>
        <v>200</v>
      </c>
      <c r="O56" s="118"/>
      <c r="P56" s="1220"/>
      <c r="Q56" s="176" t="s">
        <v>153</v>
      </c>
      <c r="R56" s="177"/>
      <c r="S56" s="177"/>
      <c r="T56" s="177"/>
      <c r="U56" s="177"/>
      <c r="V56" s="178">
        <f>SUM(V51:V55)</f>
        <v>3400</v>
      </c>
    </row>
    <row r="57" spans="2:22" ht="14.25" thickBot="1" x14ac:dyDescent="0.2">
      <c r="B57" s="1293"/>
      <c r="C57" s="104" t="s">
        <v>98</v>
      </c>
      <c r="D57" s="105"/>
      <c r="E57" s="105"/>
      <c r="F57" s="105"/>
      <c r="G57" s="106">
        <f>SUM(G54:G56)</f>
        <v>2785.666666666667</v>
      </c>
      <c r="I57" s="1207" t="s">
        <v>147</v>
      </c>
      <c r="J57" s="1185"/>
      <c r="K57" s="1208"/>
      <c r="L57" s="1209"/>
      <c r="M57" s="121"/>
      <c r="N57" s="175">
        <f>SUM(N42,N46,N50,N56)</f>
        <v>2402.9120000000003</v>
      </c>
      <c r="O57" s="118"/>
      <c r="P57" s="1286" t="s">
        <v>147</v>
      </c>
      <c r="Q57" s="1287"/>
      <c r="R57" s="623"/>
      <c r="S57" s="623"/>
      <c r="T57" s="623"/>
      <c r="U57" s="623"/>
      <c r="V57" s="638">
        <f>SUM(V44,V50,V56)</f>
        <v>5454</v>
      </c>
    </row>
    <row r="58" spans="2:22" x14ac:dyDescent="0.15">
      <c r="O58" s="118"/>
      <c r="V58" s="26"/>
    </row>
    <row r="59" spans="2:22" x14ac:dyDescent="0.15">
      <c r="I59" s="118"/>
      <c r="J59" s="118"/>
      <c r="K59" s="118"/>
      <c r="L59" s="118"/>
      <c r="M59" s="118"/>
      <c r="N59" s="118"/>
      <c r="O59" s="118"/>
    </row>
    <row r="60" spans="2:22" x14ac:dyDescent="0.15">
      <c r="I60" s="118"/>
      <c r="J60" s="118"/>
      <c r="K60" s="118"/>
      <c r="L60" s="118"/>
      <c r="M60" s="118"/>
      <c r="N60" s="118"/>
      <c r="O60" s="118"/>
    </row>
    <row r="61" spans="2:22" x14ac:dyDescent="0.15">
      <c r="I61" s="118"/>
      <c r="J61" s="118"/>
      <c r="K61" s="118"/>
      <c r="L61" s="118"/>
      <c r="M61" s="118"/>
      <c r="N61" s="118"/>
      <c r="O61" s="118"/>
    </row>
    <row r="62" spans="2:22" x14ac:dyDescent="0.15">
      <c r="I62" s="118"/>
      <c r="J62" s="118"/>
      <c r="K62" s="118"/>
      <c r="L62" s="118"/>
      <c r="M62" s="118"/>
      <c r="N62" s="118"/>
      <c r="O62" s="118"/>
    </row>
    <row r="63" spans="2:22" x14ac:dyDescent="0.15">
      <c r="I63" s="118"/>
      <c r="J63" s="118"/>
      <c r="K63" s="118"/>
      <c r="L63" s="118"/>
      <c r="M63" s="118"/>
      <c r="N63" s="118"/>
      <c r="O63" s="118"/>
    </row>
    <row r="64" spans="2:22" x14ac:dyDescent="0.15">
      <c r="I64" s="118"/>
      <c r="J64" s="118"/>
      <c r="K64" s="118"/>
      <c r="L64" s="118"/>
      <c r="M64" s="118"/>
      <c r="N64" s="118"/>
      <c r="O64" s="118"/>
    </row>
    <row r="65" spans="9:15" x14ac:dyDescent="0.15">
      <c r="I65" s="118"/>
      <c r="J65" s="118"/>
      <c r="K65" s="118"/>
      <c r="L65" s="118"/>
      <c r="M65" s="118"/>
      <c r="N65" s="118"/>
      <c r="O65" s="118"/>
    </row>
    <row r="66" spans="9:15" x14ac:dyDescent="0.15">
      <c r="I66" s="118"/>
      <c r="J66" s="118"/>
      <c r="K66" s="118"/>
      <c r="L66" s="118"/>
      <c r="M66" s="118"/>
      <c r="N66" s="118"/>
      <c r="O66" s="118"/>
    </row>
    <row r="67" spans="9:15" x14ac:dyDescent="0.15">
      <c r="I67" s="118"/>
      <c r="J67" s="118"/>
      <c r="K67" s="118"/>
      <c r="L67" s="118"/>
      <c r="M67" s="118"/>
      <c r="N67" s="118"/>
      <c r="O67" s="118"/>
    </row>
    <row r="68" spans="9:15" x14ac:dyDescent="0.15">
      <c r="I68" s="118"/>
      <c r="J68" s="118"/>
      <c r="K68" s="118"/>
      <c r="L68" s="118"/>
      <c r="M68" s="118"/>
      <c r="N68" s="118"/>
      <c r="O68" s="118"/>
    </row>
    <row r="69" spans="9:15" x14ac:dyDescent="0.15">
      <c r="I69" s="118"/>
      <c r="J69" s="118"/>
      <c r="K69" s="118"/>
      <c r="L69" s="118"/>
      <c r="M69" s="118"/>
      <c r="N69" s="118"/>
      <c r="O69" s="118"/>
    </row>
    <row r="70" spans="9:15" x14ac:dyDescent="0.15">
      <c r="I70" s="118"/>
      <c r="J70" s="118"/>
      <c r="K70" s="118"/>
      <c r="L70" s="118"/>
      <c r="M70" s="118"/>
      <c r="N70" s="118"/>
      <c r="O70" s="118"/>
    </row>
    <row r="71" spans="9:15" x14ac:dyDescent="0.15">
      <c r="I71" s="118"/>
      <c r="J71" s="118"/>
      <c r="K71" s="118"/>
      <c r="L71" s="118"/>
      <c r="M71" s="118"/>
      <c r="N71" s="118"/>
      <c r="O71" s="118"/>
    </row>
    <row r="72" spans="9:15" x14ac:dyDescent="0.15">
      <c r="I72" s="118"/>
      <c r="J72" s="118"/>
      <c r="K72" s="118"/>
      <c r="L72" s="118"/>
      <c r="M72" s="118"/>
      <c r="N72" s="118"/>
      <c r="O72" s="118"/>
    </row>
    <row r="73" spans="9:15" x14ac:dyDescent="0.15">
      <c r="I73" s="118"/>
      <c r="J73" s="118"/>
      <c r="K73" s="118"/>
      <c r="L73" s="118"/>
      <c r="M73" s="118"/>
      <c r="N73" s="118"/>
      <c r="O73" s="118"/>
    </row>
    <row r="74" spans="9:15" x14ac:dyDescent="0.15">
      <c r="I74" s="118"/>
      <c r="J74" s="118"/>
      <c r="K74" s="118"/>
      <c r="L74" s="118"/>
      <c r="M74" s="118"/>
      <c r="N74" s="118"/>
      <c r="O74" s="118"/>
    </row>
    <row r="75" spans="9:15" x14ac:dyDescent="0.15">
      <c r="I75" s="118"/>
      <c r="J75" s="118"/>
      <c r="K75" s="118"/>
      <c r="L75" s="118"/>
      <c r="M75" s="118"/>
      <c r="N75" s="118"/>
      <c r="O75" s="118"/>
    </row>
    <row r="76" spans="9:15" x14ac:dyDescent="0.15">
      <c r="I76" s="118"/>
      <c r="J76" s="118"/>
      <c r="K76" s="118"/>
      <c r="L76" s="118"/>
      <c r="M76" s="118"/>
      <c r="N76" s="118"/>
      <c r="O76" s="118"/>
    </row>
    <row r="77" spans="9:15" x14ac:dyDescent="0.15">
      <c r="I77" s="118"/>
      <c r="J77" s="118"/>
      <c r="K77" s="118"/>
      <c r="L77" s="118"/>
      <c r="M77" s="118"/>
      <c r="N77" s="118"/>
      <c r="O77" s="118"/>
    </row>
    <row r="78" spans="9:15" x14ac:dyDescent="0.15">
      <c r="I78" s="118"/>
      <c r="J78" s="118"/>
      <c r="K78" s="118"/>
      <c r="L78" s="118"/>
      <c r="M78" s="118"/>
      <c r="N78" s="118"/>
      <c r="O78" s="118"/>
    </row>
    <row r="79" spans="9:15" x14ac:dyDescent="0.15">
      <c r="I79" s="118"/>
      <c r="J79" s="118"/>
      <c r="K79" s="118"/>
      <c r="L79" s="118"/>
      <c r="M79" s="118"/>
      <c r="N79" s="118"/>
      <c r="O79" s="118"/>
    </row>
    <row r="80" spans="9:15" x14ac:dyDescent="0.15">
      <c r="I80" s="118"/>
      <c r="J80" s="118"/>
      <c r="K80" s="118"/>
      <c r="L80" s="118"/>
      <c r="M80" s="118"/>
      <c r="N80" s="118"/>
      <c r="O80" s="118"/>
    </row>
    <row r="81" spans="2:15" x14ac:dyDescent="0.15">
      <c r="I81" s="118"/>
      <c r="J81" s="118"/>
      <c r="K81" s="118"/>
      <c r="L81" s="118"/>
      <c r="M81" s="118"/>
      <c r="N81" s="118"/>
      <c r="O81" s="118"/>
    </row>
    <row r="82" spans="2:15" x14ac:dyDescent="0.15">
      <c r="I82" s="118"/>
      <c r="J82" s="118"/>
      <c r="K82" s="118"/>
      <c r="L82" s="118"/>
      <c r="M82" s="118"/>
      <c r="N82" s="118"/>
      <c r="O82" s="118"/>
    </row>
    <row r="83" spans="2:15" ht="13.5" customHeight="1" x14ac:dyDescent="0.15">
      <c r="B83" s="108"/>
      <c r="C83" s="109"/>
      <c r="D83" s="109"/>
      <c r="E83" s="109"/>
      <c r="F83" s="109"/>
      <c r="I83" s="118"/>
      <c r="J83" s="118"/>
      <c r="K83" s="118"/>
      <c r="L83" s="118"/>
      <c r="M83" s="118"/>
      <c r="N83" s="118"/>
      <c r="O83" s="118"/>
    </row>
    <row r="84" spans="2:15" x14ac:dyDescent="0.15">
      <c r="B84" s="108"/>
      <c r="C84" s="109"/>
      <c r="D84" s="109"/>
      <c r="E84" s="109"/>
      <c r="F84" s="109"/>
      <c r="I84" s="118"/>
      <c r="J84" s="118"/>
      <c r="K84" s="118"/>
      <c r="L84" s="118"/>
      <c r="M84" s="118"/>
      <c r="N84" s="118"/>
      <c r="O84" s="118"/>
    </row>
    <row r="85" spans="2:15" x14ac:dyDescent="0.15">
      <c r="I85" s="118"/>
      <c r="J85" s="118"/>
      <c r="K85" s="118"/>
      <c r="L85" s="118"/>
      <c r="M85" s="118"/>
      <c r="N85" s="118"/>
      <c r="O85" s="118"/>
    </row>
    <row r="86" spans="2:15" ht="13.5" customHeight="1" x14ac:dyDescent="0.15">
      <c r="I86" s="118"/>
      <c r="J86" s="118"/>
      <c r="K86" s="118"/>
      <c r="L86" s="118"/>
      <c r="M86" s="118"/>
      <c r="N86" s="118"/>
      <c r="O86" s="118"/>
    </row>
    <row r="87" spans="2:15" x14ac:dyDescent="0.15">
      <c r="I87" s="118"/>
      <c r="J87" s="118"/>
      <c r="K87" s="118"/>
      <c r="L87" s="118"/>
      <c r="M87" s="118"/>
      <c r="N87" s="118"/>
      <c r="O87" s="118"/>
    </row>
    <row r="88" spans="2:15" x14ac:dyDescent="0.15">
      <c r="I88" s="118"/>
      <c r="J88" s="118"/>
      <c r="K88" s="118"/>
      <c r="L88" s="118"/>
      <c r="M88" s="118"/>
      <c r="N88" s="118"/>
      <c r="O88" s="118"/>
    </row>
    <row r="89" spans="2:15" x14ac:dyDescent="0.15">
      <c r="I89" s="118"/>
      <c r="J89" s="118"/>
      <c r="K89" s="118"/>
      <c r="L89" s="118"/>
      <c r="M89" s="118"/>
      <c r="N89" s="118"/>
      <c r="O89" s="118"/>
    </row>
    <row r="90" spans="2:15" x14ac:dyDescent="0.15">
      <c r="I90" s="118"/>
      <c r="J90" s="118"/>
      <c r="K90" s="118"/>
      <c r="L90" s="118"/>
      <c r="M90" s="118"/>
      <c r="N90" s="118"/>
      <c r="O90" s="118"/>
    </row>
    <row r="91" spans="2:15" x14ac:dyDescent="0.15">
      <c r="I91" s="118"/>
      <c r="J91" s="118"/>
      <c r="K91" s="118"/>
      <c r="L91" s="118"/>
      <c r="M91" s="118"/>
      <c r="N91" s="118"/>
      <c r="O91" s="118"/>
    </row>
    <row r="92" spans="2:15" x14ac:dyDescent="0.15">
      <c r="I92" s="118"/>
      <c r="J92" s="118"/>
      <c r="K92" s="118"/>
      <c r="L92" s="118"/>
      <c r="M92" s="118"/>
      <c r="N92" s="118"/>
      <c r="O92" s="118"/>
    </row>
    <row r="93" spans="2:15" x14ac:dyDescent="0.15">
      <c r="I93" s="118"/>
      <c r="J93" s="118"/>
      <c r="K93" s="118"/>
      <c r="L93" s="118"/>
      <c r="M93" s="118"/>
      <c r="N93" s="118"/>
      <c r="O93" s="118"/>
    </row>
    <row r="94" spans="2:15" x14ac:dyDescent="0.15">
      <c r="I94" s="118"/>
      <c r="J94" s="118"/>
      <c r="K94" s="118"/>
      <c r="L94" s="118"/>
      <c r="M94" s="118"/>
      <c r="N94" s="118"/>
      <c r="O94" s="118"/>
    </row>
    <row r="95" spans="2:15" x14ac:dyDescent="0.15">
      <c r="I95" s="118"/>
      <c r="J95" s="118"/>
      <c r="K95" s="118"/>
      <c r="L95" s="118"/>
      <c r="M95" s="118"/>
      <c r="N95" s="118"/>
      <c r="O95" s="118"/>
    </row>
    <row r="96" spans="2:15" x14ac:dyDescent="0.15">
      <c r="I96" s="118"/>
      <c r="J96" s="118"/>
      <c r="K96" s="118"/>
      <c r="L96" s="118"/>
      <c r="M96" s="118"/>
      <c r="N96" s="118"/>
      <c r="O96" s="118"/>
    </row>
    <row r="97" spans="9:15" x14ac:dyDescent="0.15">
      <c r="I97" s="118"/>
      <c r="J97" s="118"/>
      <c r="K97" s="118"/>
      <c r="L97" s="118"/>
      <c r="M97" s="118"/>
      <c r="N97" s="118"/>
      <c r="O97" s="118"/>
    </row>
    <row r="98" spans="9:15" x14ac:dyDescent="0.15">
      <c r="I98" s="118"/>
      <c r="J98" s="118"/>
      <c r="K98" s="118"/>
      <c r="L98" s="118"/>
      <c r="M98" s="118"/>
      <c r="N98" s="118"/>
      <c r="O98" s="118"/>
    </row>
    <row r="99" spans="9:15" x14ac:dyDescent="0.15">
      <c r="I99" s="118"/>
      <c r="J99" s="118"/>
      <c r="K99" s="118"/>
      <c r="L99" s="118"/>
      <c r="M99" s="118"/>
      <c r="N99" s="118"/>
      <c r="O99" s="118"/>
    </row>
    <row r="100" spans="9:15" x14ac:dyDescent="0.15">
      <c r="I100" s="118"/>
      <c r="J100" s="118"/>
      <c r="K100" s="118"/>
      <c r="L100" s="118"/>
      <c r="M100" s="118"/>
      <c r="N100" s="118"/>
      <c r="O100" s="118"/>
    </row>
    <row r="101" spans="9:15" x14ac:dyDescent="0.15">
      <c r="I101" s="118"/>
      <c r="J101" s="118"/>
      <c r="K101" s="118"/>
      <c r="L101" s="118"/>
      <c r="M101" s="118"/>
      <c r="N101" s="118"/>
      <c r="O101" s="118"/>
    </row>
    <row r="102" spans="9:15" x14ac:dyDescent="0.15">
      <c r="I102" s="118"/>
      <c r="J102" s="118"/>
      <c r="K102" s="118"/>
      <c r="L102" s="118"/>
      <c r="M102" s="118"/>
      <c r="N102" s="118"/>
      <c r="O102" s="118"/>
    </row>
    <row r="103" spans="9:15" x14ac:dyDescent="0.15">
      <c r="I103" s="118"/>
      <c r="J103" s="118"/>
      <c r="K103" s="118"/>
      <c r="L103" s="118"/>
      <c r="M103" s="118"/>
      <c r="N103" s="118"/>
      <c r="O103" s="118"/>
    </row>
    <row r="104" spans="9:15" x14ac:dyDescent="0.15">
      <c r="I104" s="118"/>
      <c r="J104" s="118"/>
      <c r="K104" s="118"/>
      <c r="L104" s="118"/>
      <c r="M104" s="118"/>
      <c r="N104" s="118"/>
      <c r="O104" s="118"/>
    </row>
    <row r="105" spans="9:15" x14ac:dyDescent="0.15">
      <c r="I105" s="118"/>
      <c r="J105" s="118"/>
      <c r="K105" s="118"/>
      <c r="L105" s="118"/>
      <c r="M105" s="118"/>
      <c r="N105" s="118"/>
      <c r="O105" s="118"/>
    </row>
    <row r="106" spans="9:15" x14ac:dyDescent="0.15">
      <c r="I106" s="118"/>
      <c r="J106" s="118"/>
      <c r="K106" s="118"/>
      <c r="L106" s="118"/>
      <c r="M106" s="118"/>
      <c r="N106" s="118"/>
      <c r="O106" s="118"/>
    </row>
    <row r="107" spans="9:15" x14ac:dyDescent="0.15">
      <c r="I107" s="118"/>
      <c r="J107" s="118"/>
      <c r="K107" s="118"/>
      <c r="L107" s="118"/>
      <c r="M107" s="118"/>
      <c r="N107" s="118"/>
      <c r="O107" s="118"/>
    </row>
    <row r="108" spans="9:15" x14ac:dyDescent="0.15">
      <c r="I108" s="118"/>
      <c r="J108" s="118"/>
      <c r="K108" s="118"/>
      <c r="L108" s="118"/>
      <c r="M108" s="118"/>
      <c r="N108" s="118"/>
      <c r="O108" s="118"/>
    </row>
    <row r="109" spans="9:15" x14ac:dyDescent="0.15">
      <c r="I109" s="118"/>
      <c r="J109" s="118"/>
      <c r="K109" s="118"/>
      <c r="L109" s="118"/>
      <c r="M109" s="118"/>
      <c r="N109" s="118"/>
      <c r="O109" s="118"/>
    </row>
    <row r="110" spans="9:15" x14ac:dyDescent="0.15">
      <c r="I110" s="118"/>
      <c r="J110" s="118"/>
      <c r="K110" s="118"/>
      <c r="L110" s="118"/>
      <c r="M110" s="118"/>
      <c r="N110" s="118"/>
      <c r="O110" s="118"/>
    </row>
    <row r="111" spans="9:15" x14ac:dyDescent="0.15">
      <c r="I111" s="118"/>
      <c r="J111" s="118"/>
      <c r="K111" s="118"/>
      <c r="L111" s="118"/>
      <c r="M111" s="118"/>
      <c r="N111" s="118"/>
      <c r="O111" s="118"/>
    </row>
    <row r="112" spans="9:15" x14ac:dyDescent="0.15">
      <c r="I112" s="118"/>
      <c r="J112" s="118"/>
      <c r="K112" s="118"/>
      <c r="L112" s="118"/>
      <c r="M112" s="118"/>
      <c r="N112" s="118"/>
      <c r="O112" s="118"/>
    </row>
    <row r="113" spans="9:15" x14ac:dyDescent="0.15">
      <c r="I113" s="118"/>
      <c r="J113" s="118"/>
      <c r="K113" s="118"/>
      <c r="L113" s="118"/>
      <c r="M113" s="118"/>
      <c r="N113" s="118"/>
      <c r="O113" s="118"/>
    </row>
    <row r="114" spans="9:15" x14ac:dyDescent="0.15">
      <c r="I114" s="118"/>
      <c r="J114" s="118"/>
      <c r="K114" s="118"/>
      <c r="L114" s="118"/>
      <c r="M114" s="118"/>
      <c r="N114" s="118"/>
      <c r="O114" s="118"/>
    </row>
    <row r="115" spans="9:15" x14ac:dyDescent="0.15">
      <c r="I115" s="118"/>
      <c r="J115" s="118"/>
      <c r="K115" s="118"/>
      <c r="L115" s="118"/>
      <c r="M115" s="118"/>
      <c r="N115" s="118"/>
      <c r="O115" s="118"/>
    </row>
    <row r="116" spans="9:15" x14ac:dyDescent="0.15">
      <c r="I116" s="118"/>
      <c r="J116" s="118"/>
      <c r="K116" s="118"/>
      <c r="L116" s="118"/>
      <c r="M116" s="118"/>
      <c r="N116" s="118"/>
      <c r="O116" s="118"/>
    </row>
    <row r="117" spans="9:15" x14ac:dyDescent="0.15">
      <c r="I117" s="118"/>
      <c r="J117" s="118"/>
      <c r="K117" s="118"/>
      <c r="L117" s="118"/>
      <c r="M117" s="118"/>
      <c r="N117" s="118"/>
      <c r="O117" s="118"/>
    </row>
    <row r="118" spans="9:15" x14ac:dyDescent="0.15">
      <c r="I118" s="118"/>
      <c r="J118" s="118"/>
      <c r="K118" s="118"/>
      <c r="L118" s="118"/>
      <c r="M118" s="118"/>
      <c r="N118" s="118"/>
      <c r="O118" s="118"/>
    </row>
    <row r="119" spans="9:15" x14ac:dyDescent="0.15">
      <c r="I119" s="118"/>
      <c r="J119" s="118"/>
      <c r="K119" s="118"/>
      <c r="L119" s="118"/>
      <c r="M119" s="118"/>
      <c r="N119" s="118"/>
      <c r="O119" s="118"/>
    </row>
    <row r="120" spans="9:15" x14ac:dyDescent="0.15">
      <c r="I120" s="118"/>
      <c r="J120" s="118"/>
      <c r="K120" s="118"/>
      <c r="L120" s="118"/>
      <c r="M120" s="118"/>
      <c r="N120" s="118"/>
      <c r="O120" s="118"/>
    </row>
    <row r="121" spans="9:15" x14ac:dyDescent="0.15">
      <c r="I121" s="118"/>
      <c r="J121" s="118"/>
      <c r="K121" s="118"/>
      <c r="L121" s="118"/>
      <c r="M121" s="118"/>
      <c r="N121" s="118"/>
      <c r="O121" s="118"/>
    </row>
    <row r="122" spans="9:15" x14ac:dyDescent="0.15">
      <c r="I122" s="118"/>
      <c r="J122" s="118"/>
      <c r="K122" s="118"/>
      <c r="L122" s="118"/>
      <c r="M122" s="118"/>
      <c r="N122" s="118"/>
      <c r="O122" s="118"/>
    </row>
    <row r="123" spans="9:15" x14ac:dyDescent="0.15">
      <c r="I123" s="118"/>
      <c r="J123" s="118"/>
      <c r="K123" s="118"/>
      <c r="L123" s="118"/>
      <c r="M123" s="118"/>
      <c r="N123" s="118"/>
      <c r="O123" s="118"/>
    </row>
    <row r="124" spans="9:15" x14ac:dyDescent="0.15">
      <c r="I124" s="118"/>
      <c r="J124" s="118"/>
      <c r="K124" s="118"/>
      <c r="L124" s="118"/>
      <c r="M124" s="118"/>
      <c r="N124" s="118"/>
      <c r="O124" s="118"/>
    </row>
    <row r="125" spans="9:15" x14ac:dyDescent="0.15">
      <c r="I125" s="118"/>
      <c r="J125" s="118"/>
      <c r="K125" s="118"/>
      <c r="L125" s="118"/>
      <c r="M125" s="118"/>
      <c r="N125" s="118"/>
      <c r="O125" s="118"/>
    </row>
    <row r="126" spans="9:15" x14ac:dyDescent="0.15">
      <c r="I126" s="118"/>
      <c r="J126" s="118"/>
      <c r="K126" s="118"/>
      <c r="L126" s="118"/>
      <c r="M126" s="118"/>
      <c r="N126" s="118"/>
      <c r="O126" s="118"/>
    </row>
    <row r="127" spans="9:15" x14ac:dyDescent="0.15">
      <c r="I127" s="118"/>
      <c r="J127" s="118"/>
      <c r="K127" s="118"/>
      <c r="L127" s="118"/>
      <c r="M127" s="118"/>
      <c r="N127" s="118"/>
      <c r="O127" s="118"/>
    </row>
    <row r="128" spans="9:15" x14ac:dyDescent="0.15">
      <c r="I128" s="118"/>
      <c r="J128" s="118"/>
      <c r="K128" s="118"/>
      <c r="L128" s="118"/>
      <c r="M128" s="118"/>
      <c r="N128" s="118"/>
      <c r="O128" s="118"/>
    </row>
    <row r="129" spans="9:15" x14ac:dyDescent="0.15">
      <c r="I129" s="118"/>
      <c r="J129" s="118"/>
      <c r="K129" s="118"/>
      <c r="L129" s="118"/>
      <c r="M129" s="118"/>
      <c r="N129" s="118"/>
      <c r="O129" s="118"/>
    </row>
    <row r="130" spans="9:15" x14ac:dyDescent="0.15">
      <c r="I130" s="118"/>
      <c r="J130" s="118"/>
      <c r="K130" s="118"/>
      <c r="L130" s="118"/>
      <c r="M130" s="118"/>
      <c r="N130" s="118"/>
      <c r="O130" s="118"/>
    </row>
    <row r="131" spans="9:15" x14ac:dyDescent="0.15">
      <c r="I131" s="118"/>
      <c r="J131" s="118"/>
      <c r="K131" s="118"/>
      <c r="L131" s="118"/>
      <c r="M131" s="118"/>
      <c r="N131" s="118"/>
      <c r="O131" s="118"/>
    </row>
    <row r="132" spans="9:15" x14ac:dyDescent="0.15">
      <c r="I132" s="118"/>
      <c r="J132" s="118"/>
      <c r="K132" s="118"/>
      <c r="L132" s="118"/>
      <c r="M132" s="118"/>
      <c r="N132" s="118"/>
      <c r="O132" s="118"/>
    </row>
    <row r="133" spans="9:15" x14ac:dyDescent="0.15">
      <c r="I133" s="118"/>
      <c r="J133" s="118"/>
      <c r="K133" s="118"/>
      <c r="L133" s="118"/>
      <c r="M133" s="118"/>
      <c r="N133" s="118"/>
      <c r="O133" s="118"/>
    </row>
    <row r="134" spans="9:15" x14ac:dyDescent="0.15">
      <c r="I134" s="118"/>
      <c r="J134" s="118"/>
      <c r="K134" s="118"/>
      <c r="L134" s="118"/>
      <c r="M134" s="118"/>
      <c r="N134" s="118"/>
      <c r="O134" s="118"/>
    </row>
    <row r="135" spans="9:15" x14ac:dyDescent="0.15">
      <c r="I135" s="118"/>
      <c r="J135" s="118"/>
      <c r="K135" s="118"/>
      <c r="L135" s="118"/>
      <c r="M135" s="118"/>
      <c r="N135" s="118"/>
      <c r="O135" s="118"/>
    </row>
    <row r="136" spans="9:15" x14ac:dyDescent="0.15">
      <c r="I136" s="118"/>
      <c r="J136" s="118"/>
      <c r="K136" s="118"/>
      <c r="L136" s="118"/>
      <c r="M136" s="118"/>
      <c r="N136" s="118"/>
      <c r="O136" s="118"/>
    </row>
    <row r="137" spans="9:15" x14ac:dyDescent="0.15">
      <c r="I137" s="118"/>
      <c r="J137" s="118"/>
      <c r="K137" s="118"/>
      <c r="L137" s="118"/>
      <c r="M137" s="118"/>
      <c r="N137" s="118"/>
      <c r="O137" s="118"/>
    </row>
    <row r="138" spans="9:15" x14ac:dyDescent="0.15">
      <c r="I138" s="118"/>
      <c r="J138" s="118"/>
      <c r="K138" s="118"/>
      <c r="L138" s="118"/>
      <c r="M138" s="118"/>
      <c r="N138" s="118"/>
      <c r="O138" s="118"/>
    </row>
    <row r="139" spans="9:15" x14ac:dyDescent="0.15">
      <c r="I139" s="118"/>
      <c r="J139" s="118"/>
      <c r="K139" s="118"/>
      <c r="L139" s="118"/>
      <c r="M139" s="118"/>
      <c r="N139" s="118"/>
    </row>
    <row r="140" spans="9:15" x14ac:dyDescent="0.15">
      <c r="I140" s="118"/>
      <c r="J140" s="118"/>
      <c r="K140" s="118"/>
      <c r="L140" s="118"/>
      <c r="M140" s="118"/>
      <c r="N140" s="118"/>
    </row>
    <row r="141" spans="9:15" x14ac:dyDescent="0.15">
      <c r="I141" s="118"/>
      <c r="J141" s="118"/>
      <c r="K141" s="118"/>
      <c r="L141" s="118"/>
      <c r="M141" s="118"/>
      <c r="N141" s="118"/>
    </row>
    <row r="142" spans="9:15" x14ac:dyDescent="0.15">
      <c r="I142" s="118"/>
      <c r="J142" s="118"/>
      <c r="K142" s="118"/>
      <c r="L142" s="118"/>
      <c r="M142" s="118"/>
      <c r="N142" s="118"/>
    </row>
    <row r="143" spans="9:15" x14ac:dyDescent="0.15">
      <c r="I143" s="118"/>
      <c r="J143" s="118"/>
      <c r="K143" s="118"/>
      <c r="L143" s="118"/>
      <c r="M143" s="118"/>
      <c r="N143" s="118"/>
    </row>
    <row r="144" spans="9:15" x14ac:dyDescent="0.15">
      <c r="I144" s="118"/>
      <c r="J144" s="118"/>
      <c r="K144" s="118"/>
      <c r="L144" s="118"/>
      <c r="M144" s="118"/>
      <c r="N144" s="118"/>
    </row>
    <row r="145" spans="9:14" x14ac:dyDescent="0.15">
      <c r="I145" s="118"/>
      <c r="J145" s="118"/>
      <c r="K145" s="118"/>
      <c r="L145" s="118"/>
      <c r="M145" s="118"/>
      <c r="N145" s="118"/>
    </row>
    <row r="146" spans="9:14" x14ac:dyDescent="0.15">
      <c r="I146" s="118"/>
      <c r="J146" s="118"/>
      <c r="K146" s="118"/>
      <c r="L146" s="118"/>
      <c r="M146" s="118"/>
      <c r="N146" s="118"/>
    </row>
    <row r="147" spans="9:14" x14ac:dyDescent="0.15">
      <c r="I147" s="118"/>
      <c r="J147" s="118"/>
      <c r="K147" s="118"/>
      <c r="L147" s="118"/>
      <c r="M147" s="118"/>
      <c r="N147" s="118"/>
    </row>
    <row r="148" spans="9:14" x14ac:dyDescent="0.15">
      <c r="I148" s="118"/>
      <c r="J148" s="118"/>
      <c r="K148" s="118"/>
      <c r="L148" s="118"/>
      <c r="M148" s="118"/>
      <c r="N148" s="118"/>
    </row>
    <row r="149" spans="9:14" x14ac:dyDescent="0.15">
      <c r="I149" s="118"/>
      <c r="J149" s="118"/>
      <c r="K149" s="118"/>
      <c r="L149" s="118"/>
      <c r="M149" s="118"/>
      <c r="N149" s="118"/>
    </row>
    <row r="150" spans="9:14" x14ac:dyDescent="0.15">
      <c r="I150" s="118"/>
      <c r="J150" s="118"/>
      <c r="K150" s="118"/>
      <c r="L150" s="118"/>
      <c r="M150" s="118"/>
      <c r="N150" s="118"/>
    </row>
    <row r="151" spans="9:14" x14ac:dyDescent="0.15">
      <c r="I151" s="118"/>
      <c r="J151" s="118"/>
      <c r="K151" s="118"/>
      <c r="L151" s="118"/>
      <c r="M151" s="118"/>
      <c r="N151" s="118"/>
    </row>
    <row r="152" spans="9:14" x14ac:dyDescent="0.15">
      <c r="I152" s="118"/>
      <c r="J152" s="118"/>
      <c r="K152" s="118"/>
      <c r="L152" s="118"/>
      <c r="M152" s="118"/>
      <c r="N152" s="118"/>
    </row>
    <row r="153" spans="9:14" x14ac:dyDescent="0.15">
      <c r="I153" s="118"/>
      <c r="J153" s="118"/>
      <c r="K153" s="118"/>
      <c r="L153" s="118"/>
      <c r="M153" s="118"/>
      <c r="N153" s="118"/>
    </row>
    <row r="154" spans="9:14" x14ac:dyDescent="0.15">
      <c r="I154" s="118"/>
      <c r="J154" s="118"/>
      <c r="K154" s="118"/>
      <c r="L154" s="118"/>
      <c r="M154" s="118"/>
      <c r="N154" s="118"/>
    </row>
    <row r="155" spans="9:14" x14ac:dyDescent="0.15">
      <c r="J155" s="118"/>
      <c r="K155" s="118"/>
      <c r="L155" s="118"/>
      <c r="M155" s="118"/>
      <c r="N155" s="118"/>
    </row>
    <row r="156" spans="9:14" x14ac:dyDescent="0.15">
      <c r="J156" s="118"/>
      <c r="K156" s="118"/>
      <c r="L156" s="118"/>
      <c r="M156" s="118"/>
      <c r="N156" s="118"/>
    </row>
    <row r="172" spans="15:15" x14ac:dyDescent="0.15">
      <c r="O172" s="118"/>
    </row>
    <row r="173" spans="15:15" x14ac:dyDescent="0.15">
      <c r="O173" s="118"/>
    </row>
    <row r="174" spans="15:15" x14ac:dyDescent="0.15">
      <c r="O174" s="118"/>
    </row>
    <row r="175" spans="15:15" x14ac:dyDescent="0.15">
      <c r="O175" s="118"/>
    </row>
    <row r="176" spans="15:15" x14ac:dyDescent="0.15">
      <c r="O176" s="118"/>
    </row>
    <row r="177" spans="15:15" x14ac:dyDescent="0.15">
      <c r="O177" s="118"/>
    </row>
    <row r="178" spans="15:15" x14ac:dyDescent="0.15">
      <c r="O178" s="118"/>
    </row>
    <row r="179" spans="15:15" x14ac:dyDescent="0.15">
      <c r="O179" s="118"/>
    </row>
    <row r="180" spans="15:15" x14ac:dyDescent="0.15">
      <c r="O180" s="118"/>
    </row>
    <row r="181" spans="15:15" x14ac:dyDescent="0.15">
      <c r="O181" s="118"/>
    </row>
    <row r="182" spans="15:15" x14ac:dyDescent="0.15">
      <c r="O182" s="118"/>
    </row>
    <row r="183" spans="15:15" x14ac:dyDescent="0.15">
      <c r="O183" s="118"/>
    </row>
    <row r="184" spans="15:15" x14ac:dyDescent="0.15">
      <c r="O184" s="118"/>
    </row>
    <row r="185" spans="15:15" x14ac:dyDescent="0.15">
      <c r="O185" s="118"/>
    </row>
    <row r="186" spans="15:15" x14ac:dyDescent="0.15">
      <c r="O186" s="118"/>
    </row>
    <row r="187" spans="15:15" x14ac:dyDescent="0.15">
      <c r="O187" s="118"/>
    </row>
    <row r="188" spans="15:15" x14ac:dyDescent="0.15">
      <c r="O188" s="118"/>
    </row>
    <row r="189" spans="15:15" x14ac:dyDescent="0.15">
      <c r="O189" s="118"/>
    </row>
    <row r="190" spans="15:15" x14ac:dyDescent="0.15">
      <c r="O190" s="118"/>
    </row>
    <row r="191" spans="15:15" x14ac:dyDescent="0.15">
      <c r="O191" s="118"/>
    </row>
  </sheetData>
  <mergeCells count="64">
    <mergeCell ref="P57:Q57"/>
    <mergeCell ref="Q51:Q55"/>
    <mergeCell ref="B54:B57"/>
    <mergeCell ref="K54:L54"/>
    <mergeCell ref="K55:L55"/>
    <mergeCell ref="K56:L56"/>
    <mergeCell ref="I57:J57"/>
    <mergeCell ref="K57:L57"/>
    <mergeCell ref="X41:X42"/>
    <mergeCell ref="K42:L42"/>
    <mergeCell ref="I43:I46"/>
    <mergeCell ref="K43:L43"/>
    <mergeCell ref="K44:L44"/>
    <mergeCell ref="X44:X46"/>
    <mergeCell ref="K45:L45"/>
    <mergeCell ref="P45:P56"/>
    <mergeCell ref="Q45:Q49"/>
    <mergeCell ref="K46:L46"/>
    <mergeCell ref="K49:L49"/>
    <mergeCell ref="K50:L50"/>
    <mergeCell ref="I51:I56"/>
    <mergeCell ref="K51:L51"/>
    <mergeCell ref="K52:L52"/>
    <mergeCell ref="K53:L53"/>
    <mergeCell ref="Q37:R37"/>
    <mergeCell ref="K38:L38"/>
    <mergeCell ref="P38:P44"/>
    <mergeCell ref="B39:B49"/>
    <mergeCell ref="K39:L39"/>
    <mergeCell ref="K40:L40"/>
    <mergeCell ref="K41:L41"/>
    <mergeCell ref="I47:I50"/>
    <mergeCell ref="K47:L47"/>
    <mergeCell ref="K48:L48"/>
    <mergeCell ref="B50:B53"/>
    <mergeCell ref="B12:B16"/>
    <mergeCell ref="I16:I20"/>
    <mergeCell ref="B17:B20"/>
    <mergeCell ref="K34:L34"/>
    <mergeCell ref="I35:I42"/>
    <mergeCell ref="K35:L35"/>
    <mergeCell ref="K36:L36"/>
    <mergeCell ref="K37:L37"/>
    <mergeCell ref="B21:B24"/>
    <mergeCell ref="I21:I23"/>
    <mergeCell ref="I24:I27"/>
    <mergeCell ref="B28:B38"/>
    <mergeCell ref="I28:I31"/>
    <mergeCell ref="B5:B7"/>
    <mergeCell ref="T5:U5"/>
    <mergeCell ref="I6:I8"/>
    <mergeCell ref="T6:U6"/>
    <mergeCell ref="T7:U7"/>
    <mergeCell ref="I4:I5"/>
    <mergeCell ref="J4:J5"/>
    <mergeCell ref="M4:M5"/>
    <mergeCell ref="N4:N5"/>
    <mergeCell ref="T4:U4"/>
    <mergeCell ref="B8:B11"/>
    <mergeCell ref="T8:U8"/>
    <mergeCell ref="I9:I15"/>
    <mergeCell ref="T9:U9"/>
    <mergeCell ref="T10:U10"/>
    <mergeCell ref="T11:U11"/>
  </mergeCells>
  <phoneticPr fontId="4"/>
  <pageMargins left="0.78740157480314965" right="0.78740157480314965" top="0.78740157480314965" bottom="0.78740157480314965" header="0.39370078740157483" footer="0.39370078740157483"/>
  <pageSetup paperSize="9" scale="61" orientation="landscape" horizontalDpi="4294967293" verticalDpi="3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9"/>
  <sheetViews>
    <sheetView view="pageBreakPreview" zoomScale="80" zoomScaleNormal="75" zoomScaleSheetLayoutView="80" workbookViewId="0">
      <selection activeCell="H35" sqref="H35"/>
    </sheetView>
  </sheetViews>
  <sheetFormatPr defaultColWidth="10.875" defaultRowHeight="13.5" x14ac:dyDescent="0.15"/>
  <cols>
    <col min="1" max="1" width="1.625" style="69" customWidth="1"/>
    <col min="2" max="2" width="5.875" style="69" customWidth="1"/>
    <col min="3" max="3" width="10.625" style="69" customWidth="1"/>
    <col min="4" max="4" width="12.375" style="69" customWidth="1"/>
    <col min="5" max="5" width="14.625" style="69" customWidth="1"/>
    <col min="6" max="7" width="15.875" style="69" customWidth="1"/>
    <col min="8" max="8" width="10.875" style="69"/>
    <col min="9" max="9" width="11.375" style="69" bestFit="1" customWidth="1"/>
    <col min="10" max="10" width="13.375" style="69" customWidth="1"/>
    <col min="11" max="11" width="7.125" style="69" customWidth="1"/>
    <col min="12" max="12" width="15.375" style="69" customWidth="1"/>
    <col min="13" max="13" width="9.375" style="69" bestFit="1" customWidth="1"/>
    <col min="14" max="14" width="10.875" style="69"/>
    <col min="15" max="15" width="7.25" style="69" customWidth="1"/>
    <col min="16" max="16" width="9.625" style="69" customWidth="1"/>
    <col min="17" max="17" width="10.875" style="69" customWidth="1"/>
    <col min="18" max="18" width="7.5" style="69" customWidth="1"/>
    <col min="19" max="19" width="3.75" style="69" customWidth="1"/>
    <col min="20" max="16384" width="10.875" style="69"/>
  </cols>
  <sheetData>
    <row r="1" spans="2:19" s="70" customFormat="1" ht="9.9499999999999993" customHeight="1" x14ac:dyDescent="0.15">
      <c r="B1" s="69"/>
      <c r="C1" s="69"/>
      <c r="D1" s="69"/>
      <c r="E1" s="69"/>
      <c r="F1" s="69"/>
      <c r="G1" s="69"/>
      <c r="H1" s="69"/>
      <c r="I1" s="69"/>
      <c r="J1" s="69"/>
      <c r="K1" s="69"/>
      <c r="L1" s="69"/>
      <c r="M1" s="69"/>
      <c r="N1" s="69"/>
      <c r="O1" s="69"/>
      <c r="P1" s="69"/>
      <c r="Q1" s="69"/>
      <c r="R1" s="69"/>
      <c r="S1" s="69"/>
    </row>
    <row r="2" spans="2:19" s="70" customFormat="1" ht="24.95" customHeight="1" thickBot="1" x14ac:dyDescent="0.2">
      <c r="B2" s="3" t="s">
        <v>470</v>
      </c>
      <c r="H2" s="71" t="s">
        <v>162</v>
      </c>
      <c r="I2" s="3" t="s">
        <v>351</v>
      </c>
      <c r="K2" s="71" t="s">
        <v>163</v>
      </c>
      <c r="L2" s="3" t="s">
        <v>219</v>
      </c>
      <c r="N2" s="69"/>
      <c r="O2" s="69"/>
      <c r="Q2" s="4"/>
      <c r="R2" s="4"/>
    </row>
    <row r="3" spans="2:19" s="70" customFormat="1" ht="18" customHeight="1" x14ac:dyDescent="0.15">
      <c r="B3" s="1254" t="s">
        <v>17</v>
      </c>
      <c r="C3" s="1255"/>
      <c r="D3" s="1255"/>
      <c r="E3" s="1256"/>
      <c r="F3" s="664" t="s">
        <v>18</v>
      </c>
      <c r="G3" s="665"/>
      <c r="H3" s="666" t="s">
        <v>19</v>
      </c>
      <c r="I3" s="667"/>
      <c r="J3" s="667"/>
      <c r="K3" s="1257" t="s">
        <v>969</v>
      </c>
      <c r="L3" s="1258"/>
      <c r="M3" s="1258"/>
      <c r="N3" s="1258"/>
      <c r="O3" s="1258"/>
      <c r="P3" s="1258"/>
      <c r="Q3" s="1258"/>
      <c r="R3" s="1258"/>
      <c r="S3" s="1259"/>
    </row>
    <row r="4" spans="2:19" s="70" customFormat="1" ht="18" customHeight="1" x14ac:dyDescent="0.15">
      <c r="B4" s="1252" t="s">
        <v>20</v>
      </c>
      <c r="C4" s="1253"/>
      <c r="D4" s="574" t="s">
        <v>131</v>
      </c>
      <c r="E4" s="575"/>
      <c r="F4" s="396">
        <f>R11</f>
        <v>672000</v>
      </c>
      <c r="G4" s="574" t="s">
        <v>123</v>
      </c>
      <c r="H4" s="576"/>
      <c r="I4" s="576"/>
      <c r="J4" s="576"/>
      <c r="K4" s="397" t="s">
        <v>190</v>
      </c>
      <c r="L4" s="398" t="s">
        <v>823</v>
      </c>
      <c r="M4" s="541" t="s">
        <v>21</v>
      </c>
      <c r="N4" s="541" t="s">
        <v>20</v>
      </c>
      <c r="O4" s="398" t="s">
        <v>190</v>
      </c>
      <c r="P4" s="398" t="s">
        <v>823</v>
      </c>
      <c r="Q4" s="541" t="s">
        <v>21</v>
      </c>
      <c r="R4" s="1149" t="s">
        <v>20</v>
      </c>
      <c r="S4" s="1150"/>
    </row>
    <row r="5" spans="2:19" s="70" customFormat="1" ht="18" customHeight="1" x14ac:dyDescent="0.15">
      <c r="B5" s="1252"/>
      <c r="C5" s="1253"/>
      <c r="D5" s="574" t="s">
        <v>58</v>
      </c>
      <c r="E5" s="575"/>
      <c r="F5" s="399"/>
      <c r="G5" s="123" t="s">
        <v>124</v>
      </c>
      <c r="H5" s="134"/>
      <c r="I5" s="134"/>
      <c r="J5" s="134"/>
      <c r="K5" s="400">
        <v>3</v>
      </c>
      <c r="L5" s="399">
        <v>1800</v>
      </c>
      <c r="M5" s="399">
        <v>280</v>
      </c>
      <c r="N5" s="396">
        <f>L5*M5</f>
        <v>504000</v>
      </c>
      <c r="O5" s="399"/>
      <c r="P5" s="399"/>
      <c r="Q5" s="399"/>
      <c r="R5" s="1260">
        <f>P5*Q5</f>
        <v>0</v>
      </c>
      <c r="S5" s="1261"/>
    </row>
    <row r="6" spans="2:19" s="70" customFormat="1" ht="18" customHeight="1" x14ac:dyDescent="0.15">
      <c r="B6" s="1243" t="s">
        <v>134</v>
      </c>
      <c r="C6" s="1244" t="s">
        <v>213</v>
      </c>
      <c r="D6" s="399" t="s">
        <v>45</v>
      </c>
      <c r="E6" s="144"/>
      <c r="F6" s="399">
        <f>+P13</f>
        <v>0</v>
      </c>
      <c r="G6" s="123" t="s">
        <v>970</v>
      </c>
      <c r="H6" s="134"/>
      <c r="I6" s="134"/>
      <c r="J6" s="134"/>
      <c r="K6" s="148">
        <v>4</v>
      </c>
      <c r="L6" s="145">
        <v>600</v>
      </c>
      <c r="M6" s="399">
        <v>280</v>
      </c>
      <c r="N6" s="396">
        <f>L6*M6</f>
        <v>168000</v>
      </c>
      <c r="O6" s="399"/>
      <c r="P6" s="399"/>
      <c r="Q6" s="399"/>
      <c r="R6" s="1260">
        <f t="shared" ref="R6:R9" si="0">P6*Q6</f>
        <v>0</v>
      </c>
      <c r="S6" s="1261"/>
    </row>
    <row r="7" spans="2:19" s="70" customFormat="1" ht="18" customHeight="1" x14ac:dyDescent="0.15">
      <c r="B7" s="1112"/>
      <c r="C7" s="1115"/>
      <c r="D7" s="399" t="s">
        <v>46</v>
      </c>
      <c r="E7" s="144"/>
      <c r="F7" s="396">
        <f>P22</f>
        <v>89214</v>
      </c>
      <c r="G7" s="574" t="s">
        <v>971</v>
      </c>
      <c r="H7" s="576"/>
      <c r="I7" s="576"/>
      <c r="J7" s="577"/>
      <c r="K7" s="578"/>
      <c r="L7" s="579"/>
      <c r="M7" s="399"/>
      <c r="N7" s="396">
        <f t="shared" ref="N7:N11" si="1">L7*M7</f>
        <v>0</v>
      </c>
      <c r="O7" s="399"/>
      <c r="P7" s="399"/>
      <c r="Q7" s="399"/>
      <c r="R7" s="1260">
        <f t="shared" si="0"/>
        <v>0</v>
      </c>
      <c r="S7" s="1261"/>
    </row>
    <row r="8" spans="2:19" s="70" customFormat="1" ht="18" customHeight="1" x14ac:dyDescent="0.15">
      <c r="B8" s="1112"/>
      <c r="C8" s="1115"/>
      <c r="D8" s="399" t="s">
        <v>47</v>
      </c>
      <c r="E8" s="144"/>
      <c r="F8" s="396">
        <f>P28</f>
        <v>46842.333333333328</v>
      </c>
      <c r="G8" s="123" t="s">
        <v>972</v>
      </c>
      <c r="H8" s="134"/>
      <c r="I8" s="134"/>
      <c r="J8" s="150"/>
      <c r="K8" s="144"/>
      <c r="L8" s="399"/>
      <c r="M8" s="399"/>
      <c r="N8" s="396">
        <f t="shared" si="1"/>
        <v>0</v>
      </c>
      <c r="O8" s="399"/>
      <c r="P8" s="399"/>
      <c r="Q8" s="399"/>
      <c r="R8" s="1260">
        <f t="shared" si="0"/>
        <v>0</v>
      </c>
      <c r="S8" s="1261"/>
    </row>
    <row r="9" spans="2:19" s="70" customFormat="1" ht="18" customHeight="1" x14ac:dyDescent="0.15">
      <c r="B9" s="1112"/>
      <c r="C9" s="1115"/>
      <c r="D9" s="399" t="s">
        <v>59</v>
      </c>
      <c r="E9" s="144"/>
      <c r="F9" s="396">
        <f>P37</f>
        <v>6321.956000000001</v>
      </c>
      <c r="G9" s="123" t="s">
        <v>973</v>
      </c>
      <c r="H9" s="134"/>
      <c r="I9" s="134"/>
      <c r="J9" s="150"/>
      <c r="K9" s="144"/>
      <c r="L9" s="399"/>
      <c r="M9" s="399"/>
      <c r="N9" s="396">
        <f t="shared" si="1"/>
        <v>0</v>
      </c>
      <c r="O9" s="399"/>
      <c r="P9" s="399"/>
      <c r="Q9" s="399"/>
      <c r="R9" s="1260">
        <f t="shared" si="0"/>
        <v>0</v>
      </c>
      <c r="S9" s="1261"/>
    </row>
    <row r="10" spans="2:19" s="70" customFormat="1" ht="18" customHeight="1" x14ac:dyDescent="0.15">
      <c r="B10" s="1112"/>
      <c r="C10" s="1115"/>
      <c r="D10" s="399" t="s">
        <v>48</v>
      </c>
      <c r="E10" s="144"/>
      <c r="F10" s="396">
        <f>'８-8　不知火算出基礎'!$V$11</f>
        <v>42000</v>
      </c>
      <c r="G10" s="1265" t="s">
        <v>1057</v>
      </c>
      <c r="H10" s="1266"/>
      <c r="I10" s="1266"/>
      <c r="J10" s="1261"/>
      <c r="K10" s="144"/>
      <c r="L10" s="399"/>
      <c r="M10" s="399"/>
      <c r="N10" s="399">
        <f t="shared" si="1"/>
        <v>0</v>
      </c>
      <c r="O10" s="399"/>
      <c r="P10" s="399"/>
      <c r="Q10" s="399"/>
      <c r="R10" s="1260"/>
      <c r="S10" s="1261"/>
    </row>
    <row r="11" spans="2:19" s="70" customFormat="1" ht="18" customHeight="1" thickBot="1" x14ac:dyDescent="0.2">
      <c r="B11" s="1112"/>
      <c r="C11" s="1115"/>
      <c r="D11" s="399" t="s">
        <v>4</v>
      </c>
      <c r="E11" s="144"/>
      <c r="F11" s="396">
        <f>'８-8　不知火算出基礎'!$V$34</f>
        <v>1306.6285714285714</v>
      </c>
      <c r="G11" s="1265" t="s">
        <v>1058</v>
      </c>
      <c r="H11" s="1266"/>
      <c r="I11" s="1266"/>
      <c r="J11" s="1261"/>
      <c r="K11" s="83"/>
      <c r="L11" s="72"/>
      <c r="M11" s="72"/>
      <c r="N11" s="401">
        <f t="shared" si="1"/>
        <v>0</v>
      </c>
      <c r="O11" s="73" t="s">
        <v>22</v>
      </c>
      <c r="P11" s="580">
        <f>SUM(L5:L11,P5:Q10)</f>
        <v>2400</v>
      </c>
      <c r="Q11" s="581">
        <f>R11/P11</f>
        <v>280</v>
      </c>
      <c r="R11" s="1250">
        <f>SUM(N5:N11,R5:S10)</f>
        <v>672000</v>
      </c>
      <c r="S11" s="1251"/>
    </row>
    <row r="12" spans="2:19" s="70" customFormat="1" ht="18" customHeight="1" thickTop="1" x14ac:dyDescent="0.15">
      <c r="B12" s="1112"/>
      <c r="C12" s="1115"/>
      <c r="D12" s="399" t="s">
        <v>5</v>
      </c>
      <c r="E12" s="144"/>
      <c r="F12" s="399"/>
      <c r="G12" s="123" t="s">
        <v>124</v>
      </c>
      <c r="H12" s="134"/>
      <c r="I12" s="134"/>
      <c r="J12" s="150"/>
      <c r="K12" s="1135" t="s">
        <v>135</v>
      </c>
      <c r="L12" s="143" t="s">
        <v>100</v>
      </c>
      <c r="M12" s="540" t="s">
        <v>7</v>
      </c>
      <c r="N12" s="209" t="s">
        <v>974</v>
      </c>
      <c r="O12" s="539" t="s">
        <v>21</v>
      </c>
      <c r="P12" s="539" t="s">
        <v>24</v>
      </c>
      <c r="Q12" s="1138" t="s">
        <v>25</v>
      </c>
      <c r="R12" s="1139"/>
      <c r="S12" s="1140"/>
    </row>
    <row r="13" spans="2:19" s="70" customFormat="1" ht="18" customHeight="1" x14ac:dyDescent="0.15">
      <c r="B13" s="1112"/>
      <c r="C13" s="1115"/>
      <c r="D13" s="1246" t="s">
        <v>49</v>
      </c>
      <c r="E13" s="402" t="s">
        <v>121</v>
      </c>
      <c r="F13" s="399">
        <f>'６　固定資本装備と減価償却費'!L10*H13</f>
        <v>3633.6</v>
      </c>
      <c r="G13" s="123" t="s">
        <v>975</v>
      </c>
      <c r="H13" s="131">
        <v>0.01</v>
      </c>
      <c r="I13" s="1270" t="s">
        <v>126</v>
      </c>
      <c r="J13" s="1271"/>
      <c r="K13" s="1136"/>
      <c r="L13" s="582"/>
      <c r="M13" s="583" t="s">
        <v>195</v>
      </c>
      <c r="N13" s="584"/>
      <c r="O13" s="584"/>
      <c r="P13" s="668">
        <f>N13*O13</f>
        <v>0</v>
      </c>
      <c r="Q13" s="1262"/>
      <c r="R13" s="1263"/>
      <c r="S13" s="1264"/>
    </row>
    <row r="14" spans="2:19" s="70" customFormat="1" ht="18" customHeight="1" x14ac:dyDescent="0.15">
      <c r="B14" s="1112"/>
      <c r="C14" s="1115"/>
      <c r="D14" s="1121"/>
      <c r="E14" s="402" t="s">
        <v>122</v>
      </c>
      <c r="F14" s="399">
        <f>'６　固定資本装備と減価償却費'!L10*H14</f>
        <v>18168</v>
      </c>
      <c r="G14" s="123" t="s">
        <v>975</v>
      </c>
      <c r="H14" s="131">
        <v>0.05</v>
      </c>
      <c r="I14" s="1270" t="s">
        <v>126</v>
      </c>
      <c r="J14" s="1271"/>
      <c r="K14" s="1136"/>
      <c r="L14" s="585"/>
      <c r="M14" s="586"/>
      <c r="N14" s="584"/>
      <c r="O14" s="584"/>
      <c r="P14" s="668">
        <f>N14*O14</f>
        <v>0</v>
      </c>
      <c r="Q14" s="1262"/>
      <c r="R14" s="1263"/>
      <c r="S14" s="1264"/>
    </row>
    <row r="15" spans="2:19" s="70" customFormat="1" ht="18" customHeight="1" thickBot="1" x14ac:dyDescent="0.2">
      <c r="B15" s="1112"/>
      <c r="C15" s="1115"/>
      <c r="D15" s="1246" t="s">
        <v>60</v>
      </c>
      <c r="E15" s="402" t="s">
        <v>121</v>
      </c>
      <c r="F15" s="399">
        <f>'６　固定資本装備と減価償却費'!P10</f>
        <v>29337.771753862831</v>
      </c>
      <c r="G15" s="123" t="s">
        <v>126</v>
      </c>
      <c r="H15" s="129"/>
      <c r="I15" s="129"/>
      <c r="J15" s="130"/>
      <c r="K15" s="1136"/>
      <c r="L15" s="79" t="s">
        <v>26</v>
      </c>
      <c r="M15" s="78"/>
      <c r="N15" s="79"/>
      <c r="O15" s="79"/>
      <c r="P15" s="79">
        <f>SUM(P10:P14)</f>
        <v>2400</v>
      </c>
      <c r="Q15" s="1247"/>
      <c r="R15" s="1248"/>
      <c r="S15" s="1249"/>
    </row>
    <row r="16" spans="2:19" s="70" customFormat="1" ht="18" customHeight="1" thickTop="1" x14ac:dyDescent="0.15">
      <c r="B16" s="1112"/>
      <c r="C16" s="1115"/>
      <c r="D16" s="1120"/>
      <c r="E16" s="402" t="s">
        <v>122</v>
      </c>
      <c r="F16" s="399">
        <f>'６　固定資本装備と減価償却費'!P19</f>
        <v>73083.428571428565</v>
      </c>
      <c r="G16" s="123" t="s">
        <v>126</v>
      </c>
      <c r="H16" s="129"/>
      <c r="I16" s="129"/>
      <c r="J16" s="130"/>
      <c r="K16" s="1136"/>
      <c r="L16" s="139" t="s">
        <v>976</v>
      </c>
      <c r="M16" s="140"/>
      <c r="N16" s="210" t="s">
        <v>974</v>
      </c>
      <c r="O16" s="538" t="s">
        <v>21</v>
      </c>
      <c r="P16" s="141" t="s">
        <v>24</v>
      </c>
      <c r="Q16" s="1125" t="s">
        <v>25</v>
      </c>
      <c r="R16" s="1126"/>
      <c r="S16" s="1127"/>
    </row>
    <row r="17" spans="1:19" s="70" customFormat="1" ht="18" customHeight="1" x14ac:dyDescent="0.15">
      <c r="B17" s="1112"/>
      <c r="C17" s="1115"/>
      <c r="D17" s="1121"/>
      <c r="E17" s="399" t="s">
        <v>50</v>
      </c>
      <c r="F17" s="399" t="e">
        <f>'６　固定資本装備と減価償却費'!#REF!</f>
        <v>#REF!</v>
      </c>
      <c r="G17" s="123" t="s">
        <v>126</v>
      </c>
      <c r="H17" s="129"/>
      <c r="I17" s="129"/>
      <c r="J17" s="130"/>
      <c r="K17" s="1136"/>
      <c r="L17" s="574" t="s">
        <v>104</v>
      </c>
      <c r="M17" s="586"/>
      <c r="N17" s="123"/>
      <c r="O17" s="138"/>
      <c r="P17" s="240">
        <f>'８-8　不知火算出基礎'!G7</f>
        <v>24000</v>
      </c>
      <c r="Q17" s="1267"/>
      <c r="R17" s="1268"/>
      <c r="S17" s="1269"/>
    </row>
    <row r="18" spans="1:19" s="70" customFormat="1" ht="18" customHeight="1" x14ac:dyDescent="0.15">
      <c r="A18" s="69"/>
      <c r="B18" s="1112"/>
      <c r="C18" s="1115"/>
      <c r="D18" s="399" t="s">
        <v>51</v>
      </c>
      <c r="E18" s="144"/>
      <c r="F18" s="399"/>
      <c r="G18" s="123" t="s">
        <v>124</v>
      </c>
      <c r="H18" s="129"/>
      <c r="I18" s="589" t="s">
        <v>127</v>
      </c>
      <c r="J18" s="130"/>
      <c r="K18" s="1136"/>
      <c r="L18" s="574" t="s">
        <v>102</v>
      </c>
      <c r="M18" s="586"/>
      <c r="N18" s="123" t="s">
        <v>839</v>
      </c>
      <c r="O18" s="138"/>
      <c r="P18" s="240">
        <f>'８-8　不知火算出基礎'!G11</f>
        <v>4680</v>
      </c>
      <c r="Q18" s="1267"/>
      <c r="R18" s="1268"/>
      <c r="S18" s="1269"/>
    </row>
    <row r="19" spans="1:19" s="70" customFormat="1" ht="18" customHeight="1" x14ac:dyDescent="0.15">
      <c r="A19" s="69"/>
      <c r="B19" s="1112"/>
      <c r="C19" s="1115"/>
      <c r="D19" s="399" t="s">
        <v>101</v>
      </c>
      <c r="E19" s="144"/>
      <c r="F19" s="399" t="e">
        <f>SUM(F6:F18)*H19</f>
        <v>#REF!</v>
      </c>
      <c r="G19" s="151" t="s">
        <v>136</v>
      </c>
      <c r="H19" s="590">
        <v>0.01</v>
      </c>
      <c r="I19" s="591"/>
      <c r="J19" s="592"/>
      <c r="K19" s="1136"/>
      <c r="L19" s="123" t="s">
        <v>103</v>
      </c>
      <c r="M19" s="134"/>
      <c r="N19" s="123" t="s">
        <v>839</v>
      </c>
      <c r="O19" s="138"/>
      <c r="P19" s="240">
        <f>'８-8　不知火算出基礎'!G16</f>
        <v>60534</v>
      </c>
      <c r="Q19" s="1267"/>
      <c r="R19" s="1268"/>
      <c r="S19" s="1269"/>
    </row>
    <row r="20" spans="1:19" s="70" customFormat="1" ht="18" customHeight="1" x14ac:dyDescent="0.15">
      <c r="A20" s="69"/>
      <c r="B20" s="1112"/>
      <c r="C20" s="1116"/>
      <c r="D20" s="1241" t="s">
        <v>977</v>
      </c>
      <c r="E20" s="1242"/>
      <c r="F20" s="406" t="e">
        <f>SUM(F6:F19)</f>
        <v>#REF!</v>
      </c>
      <c r="G20" s="132"/>
      <c r="H20" s="591"/>
      <c r="I20" s="591"/>
      <c r="J20" s="593"/>
      <c r="K20" s="1136"/>
      <c r="L20" s="123" t="s">
        <v>105</v>
      </c>
      <c r="M20" s="134"/>
      <c r="N20" s="123"/>
      <c r="O20" s="138"/>
      <c r="P20" s="240">
        <f>'８-8　不知火算出基礎'!G20</f>
        <v>0</v>
      </c>
      <c r="Q20" s="1267"/>
      <c r="R20" s="1268"/>
      <c r="S20" s="1269"/>
    </row>
    <row r="21" spans="1:19" s="70" customFormat="1" ht="18" customHeight="1" x14ac:dyDescent="0.15">
      <c r="A21" s="69"/>
      <c r="B21" s="1112"/>
      <c r="C21" s="1245" t="s">
        <v>125</v>
      </c>
      <c r="D21" s="1240" t="s">
        <v>52</v>
      </c>
      <c r="E21" s="16" t="s">
        <v>1</v>
      </c>
      <c r="F21" s="396">
        <f>L5*41</f>
        <v>73800</v>
      </c>
      <c r="G21" s="574" t="s">
        <v>270</v>
      </c>
      <c r="H21" s="134"/>
      <c r="I21" s="76"/>
      <c r="J21" s="150"/>
      <c r="K21" s="1136"/>
      <c r="L21" s="123" t="s">
        <v>106</v>
      </c>
      <c r="M21" s="134"/>
      <c r="N21" s="123"/>
      <c r="O21" s="136"/>
      <c r="P21" s="240">
        <f>'８-8　不知火算出基礎'!G24</f>
        <v>0</v>
      </c>
      <c r="Q21" s="1267"/>
      <c r="R21" s="1268"/>
      <c r="S21" s="1269"/>
    </row>
    <row r="22" spans="1:19" s="70" customFormat="1" ht="18" customHeight="1" thickBot="1" x14ac:dyDescent="0.2">
      <c r="A22" s="69"/>
      <c r="B22" s="1112"/>
      <c r="C22" s="1159"/>
      <c r="D22" s="996"/>
      <c r="E22" s="16" t="s">
        <v>2</v>
      </c>
      <c r="F22" s="227"/>
      <c r="G22" s="574" t="s">
        <v>271</v>
      </c>
      <c r="H22" s="594"/>
      <c r="I22" s="594"/>
      <c r="J22" s="595"/>
      <c r="K22" s="1136"/>
      <c r="L22" s="79" t="s">
        <v>26</v>
      </c>
      <c r="M22" s="78"/>
      <c r="N22" s="79"/>
      <c r="O22" s="79"/>
      <c r="P22" s="79">
        <f>SUM(P17:P21)</f>
        <v>89214</v>
      </c>
      <c r="Q22" s="1247"/>
      <c r="R22" s="1248"/>
      <c r="S22" s="1249"/>
    </row>
    <row r="23" spans="1:19" s="70" customFormat="1" ht="18" customHeight="1" thickTop="1" x14ac:dyDescent="0.15">
      <c r="A23" s="69"/>
      <c r="B23" s="1112"/>
      <c r="C23" s="1159"/>
      <c r="D23" s="1161"/>
      <c r="E23" s="16" t="s">
        <v>6</v>
      </c>
      <c r="F23" s="396">
        <f>F4*0.135</f>
        <v>90720</v>
      </c>
      <c r="G23" s="574" t="s">
        <v>272</v>
      </c>
      <c r="H23" s="576"/>
      <c r="I23" s="594"/>
      <c r="J23" s="577"/>
      <c r="K23" s="1136"/>
      <c r="L23" s="123" t="s">
        <v>836</v>
      </c>
      <c r="M23" s="134"/>
      <c r="N23" s="135" t="s">
        <v>23</v>
      </c>
      <c r="O23" s="135" t="s">
        <v>21</v>
      </c>
      <c r="P23" s="135" t="s">
        <v>24</v>
      </c>
      <c r="Q23" s="1125" t="s">
        <v>25</v>
      </c>
      <c r="R23" s="1126"/>
      <c r="S23" s="1127"/>
    </row>
    <row r="24" spans="1:19" s="70" customFormat="1" ht="18" customHeight="1" x14ac:dyDescent="0.15">
      <c r="A24" s="69"/>
      <c r="B24" s="1112"/>
      <c r="C24" s="1159"/>
      <c r="D24" s="16" t="s">
        <v>197</v>
      </c>
      <c r="E24" s="22"/>
      <c r="F24" s="227"/>
      <c r="G24" s="574" t="s">
        <v>124</v>
      </c>
      <c r="H24" s="596"/>
      <c r="I24" s="597"/>
      <c r="J24" s="598"/>
      <c r="K24" s="1136"/>
      <c r="L24" s="136" t="s">
        <v>27</v>
      </c>
      <c r="M24" s="134"/>
      <c r="N24" s="123" t="s">
        <v>918</v>
      </c>
      <c r="O24" s="136"/>
      <c r="P24" s="240">
        <f>'８-8　不知火算出基礎'!G38</f>
        <v>20120</v>
      </c>
      <c r="Q24" s="1267"/>
      <c r="R24" s="1268"/>
      <c r="S24" s="1269"/>
    </row>
    <row r="25" spans="1:19" s="70" customFormat="1" ht="18" customHeight="1" x14ac:dyDescent="0.15">
      <c r="A25" s="69"/>
      <c r="B25" s="1112"/>
      <c r="C25" s="1159"/>
      <c r="D25" s="16" t="s">
        <v>61</v>
      </c>
      <c r="E25" s="22"/>
      <c r="F25" s="227"/>
      <c r="G25" s="574" t="s">
        <v>124</v>
      </c>
      <c r="H25" s="152"/>
      <c r="I25" s="153"/>
      <c r="J25" s="154"/>
      <c r="K25" s="1136"/>
      <c r="L25" s="136" t="s">
        <v>28</v>
      </c>
      <c r="M25" s="134"/>
      <c r="N25" s="123" t="s">
        <v>919</v>
      </c>
      <c r="O25" s="136"/>
      <c r="P25" s="240">
        <f>'８-8　不知火算出基礎'!G49</f>
        <v>17696.666666666664</v>
      </c>
      <c r="Q25" s="1267"/>
      <c r="R25" s="1268"/>
      <c r="S25" s="1269"/>
    </row>
    <row r="26" spans="1:19" s="70" customFormat="1" ht="18" customHeight="1" x14ac:dyDescent="0.15">
      <c r="A26" s="69"/>
      <c r="B26" s="1112"/>
      <c r="C26" s="1159"/>
      <c r="D26" s="16" t="s">
        <v>78</v>
      </c>
      <c r="E26" s="17"/>
      <c r="F26" s="412">
        <f>'８-8　不知火算出基礎'!$V$57</f>
        <v>8690</v>
      </c>
      <c r="G26" s="574" t="s">
        <v>471</v>
      </c>
      <c r="H26" s="599"/>
      <c r="I26" s="599"/>
      <c r="J26" s="600"/>
      <c r="K26" s="1136"/>
      <c r="L26" s="136" t="s">
        <v>29</v>
      </c>
      <c r="M26" s="134"/>
      <c r="N26" s="123" t="s">
        <v>839</v>
      </c>
      <c r="O26" s="136"/>
      <c r="P26" s="240">
        <f>'８-8　不知火算出基礎'!G53</f>
        <v>6239.9999999999991</v>
      </c>
      <c r="Q26" s="1267"/>
      <c r="R26" s="1268"/>
      <c r="S26" s="1269"/>
    </row>
    <row r="27" spans="1:19" s="70" customFormat="1" ht="18" customHeight="1" x14ac:dyDescent="0.15">
      <c r="A27" s="69"/>
      <c r="B27" s="1112"/>
      <c r="C27" s="1159"/>
      <c r="D27" s="23" t="s">
        <v>62</v>
      </c>
      <c r="E27" s="24"/>
      <c r="F27" s="227">
        <v>5000</v>
      </c>
      <c r="G27" s="123" t="s">
        <v>1031</v>
      </c>
      <c r="H27" s="152"/>
      <c r="I27" s="153"/>
      <c r="J27" s="598"/>
      <c r="K27" s="1136"/>
      <c r="L27" s="136" t="s">
        <v>86</v>
      </c>
      <c r="M27" s="134"/>
      <c r="N27" s="123" t="s">
        <v>840</v>
      </c>
      <c r="O27" s="136"/>
      <c r="P27" s="240">
        <f>'８-8　不知火算出基礎'!G57</f>
        <v>2785.666666666667</v>
      </c>
      <c r="Q27" s="1267"/>
      <c r="R27" s="1268"/>
      <c r="S27" s="1269"/>
    </row>
    <row r="28" spans="1:19" s="70" customFormat="1" ht="18" customHeight="1" thickBot="1" x14ac:dyDescent="0.2">
      <c r="A28" s="69"/>
      <c r="B28" s="1112"/>
      <c r="C28" s="1159"/>
      <c r="D28" s="16" t="s">
        <v>53</v>
      </c>
      <c r="E28" s="17"/>
      <c r="F28" s="227">
        <f>'８-8　不知火算出基礎'!$N$57</f>
        <v>3891.04</v>
      </c>
      <c r="G28" s="574" t="s">
        <v>471</v>
      </c>
      <c r="H28" s="599"/>
      <c r="I28" s="599"/>
      <c r="J28" s="600"/>
      <c r="K28" s="1136"/>
      <c r="L28" s="79" t="s">
        <v>26</v>
      </c>
      <c r="M28" s="78"/>
      <c r="N28" s="79"/>
      <c r="O28" s="79"/>
      <c r="P28" s="79">
        <f>SUM(P24:P27)</f>
        <v>46842.333333333328</v>
      </c>
      <c r="Q28" s="1247"/>
      <c r="R28" s="1248"/>
      <c r="S28" s="1249"/>
    </row>
    <row r="29" spans="1:19" s="70" customFormat="1" ht="18" customHeight="1" thickTop="1" x14ac:dyDescent="0.15">
      <c r="A29" s="69"/>
      <c r="B29" s="1112"/>
      <c r="C29" s="1159"/>
      <c r="D29" s="16" t="s">
        <v>198</v>
      </c>
      <c r="E29" s="22"/>
      <c r="F29" s="227">
        <f>SUM(F21:F28)*H29</f>
        <v>1821.0104000000001</v>
      </c>
      <c r="G29" s="227" t="s">
        <v>214</v>
      </c>
      <c r="H29" s="590">
        <v>0.01</v>
      </c>
      <c r="I29" s="133"/>
      <c r="J29" s="601"/>
      <c r="K29" s="1136"/>
      <c r="L29" s="123" t="s">
        <v>841</v>
      </c>
      <c r="M29" s="134"/>
      <c r="N29" s="135" t="s">
        <v>23</v>
      </c>
      <c r="O29" s="135" t="s">
        <v>21</v>
      </c>
      <c r="P29" s="135" t="s">
        <v>24</v>
      </c>
      <c r="Q29" s="1125" t="s">
        <v>25</v>
      </c>
      <c r="R29" s="1126"/>
      <c r="S29" s="1127"/>
    </row>
    <row r="30" spans="1:19" s="70" customFormat="1" ht="18" customHeight="1" thickBot="1" x14ac:dyDescent="0.2">
      <c r="A30" s="69"/>
      <c r="B30" s="1113"/>
      <c r="C30" s="1160"/>
      <c r="D30" s="1162" t="s">
        <v>130</v>
      </c>
      <c r="E30" s="1163"/>
      <c r="F30" s="124">
        <f>SUM(F21:F29)</f>
        <v>183922.05040000001</v>
      </c>
      <c r="G30" s="125"/>
      <c r="H30" s="126"/>
      <c r="I30" s="127"/>
      <c r="J30" s="602"/>
      <c r="K30" s="1136"/>
      <c r="L30" s="136" t="s">
        <v>842</v>
      </c>
      <c r="M30" s="137"/>
      <c r="N30" s="123"/>
      <c r="O30" s="138"/>
      <c r="P30" s="240">
        <f>'８-8　不知火算出基礎'!N8</f>
        <v>0</v>
      </c>
      <c r="Q30" s="1275"/>
      <c r="R30" s="1276"/>
      <c r="S30" s="1277"/>
    </row>
    <row r="31" spans="1:19" s="70" customFormat="1" ht="18" customHeight="1" x14ac:dyDescent="0.15">
      <c r="A31" s="69"/>
      <c r="B31" s="85"/>
      <c r="C31" s="81"/>
      <c r="D31" s="81"/>
      <c r="E31" s="81"/>
      <c r="F31" s="81"/>
      <c r="G31" s="81"/>
      <c r="H31" s="81"/>
      <c r="I31" s="81"/>
      <c r="J31" s="81"/>
      <c r="K31" s="1136"/>
      <c r="L31" s="136" t="s">
        <v>843</v>
      </c>
      <c r="M31" s="137"/>
      <c r="N31" s="123"/>
      <c r="O31" s="138">
        <f>'[4]８　不知火算出基礎'!M9</f>
        <v>169.9</v>
      </c>
      <c r="P31" s="240">
        <f>'８-8　不知火算出基礎'!N15</f>
        <v>3690.7200000000003</v>
      </c>
      <c r="Q31" s="1275"/>
      <c r="R31" s="1276"/>
      <c r="S31" s="1277"/>
    </row>
    <row r="32" spans="1:19" s="70" customFormat="1" ht="18" customHeight="1" x14ac:dyDescent="0.15">
      <c r="A32" s="69"/>
      <c r="B32" s="77"/>
      <c r="C32" s="90"/>
      <c r="D32" s="77"/>
      <c r="E32" s="77"/>
      <c r="F32" s="88"/>
      <c r="G32" s="88"/>
      <c r="H32" s="89"/>
      <c r="I32" s="81"/>
      <c r="J32" s="81"/>
      <c r="K32" s="1136"/>
      <c r="L32" s="136" t="s">
        <v>844</v>
      </c>
      <c r="M32" s="134"/>
      <c r="N32" s="138"/>
      <c r="O32" s="138"/>
      <c r="P32" s="240">
        <f>SUM(P30:P31)*R32</f>
        <v>1107.2160000000001</v>
      </c>
      <c r="Q32" s="603" t="s">
        <v>845</v>
      </c>
      <c r="R32" s="604">
        <v>0.3</v>
      </c>
      <c r="S32" s="605"/>
    </row>
    <row r="33" spans="1:23" ht="18" customHeight="1" x14ac:dyDescent="0.15">
      <c r="K33" s="1136"/>
      <c r="L33" s="136" t="s">
        <v>846</v>
      </c>
      <c r="M33" s="137"/>
      <c r="N33" s="123"/>
      <c r="O33" s="138">
        <f>'[4]８　不知火算出基礎'!M16</f>
        <v>179.9</v>
      </c>
      <c r="P33" s="240">
        <f>'８-8　不知火算出基礎'!N20</f>
        <v>1524.0200000000002</v>
      </c>
      <c r="Q33" s="1267"/>
      <c r="R33" s="1268"/>
      <c r="S33" s="1269"/>
    </row>
    <row r="34" spans="1:23" ht="18" customHeight="1" x14ac:dyDescent="0.15">
      <c r="K34" s="1136"/>
      <c r="L34" s="136" t="s">
        <v>847</v>
      </c>
      <c r="M34" s="137"/>
      <c r="N34" s="123"/>
      <c r="O34" s="138"/>
      <c r="P34" s="240">
        <f>'８-8　不知火算出基礎'!N23</f>
        <v>0</v>
      </c>
      <c r="Q34" s="1267"/>
      <c r="R34" s="1268"/>
      <c r="S34" s="1269"/>
    </row>
    <row r="35" spans="1:23" ht="18" customHeight="1" x14ac:dyDescent="0.15">
      <c r="K35" s="1136"/>
      <c r="L35" s="136" t="s">
        <v>196</v>
      </c>
      <c r="M35" s="137"/>
      <c r="N35" s="123"/>
      <c r="O35" s="138"/>
      <c r="P35" s="240">
        <f>'８-8　不知火算出基礎'!N27</f>
        <v>0</v>
      </c>
      <c r="Q35" s="603"/>
      <c r="R35" s="576"/>
      <c r="S35" s="577"/>
    </row>
    <row r="36" spans="1:23" ht="18" customHeight="1" x14ac:dyDescent="0.15">
      <c r="K36" s="1136"/>
      <c r="L36" s="136" t="s">
        <v>848</v>
      </c>
      <c r="M36" s="134"/>
      <c r="N36" s="123"/>
      <c r="O36" s="138"/>
      <c r="P36" s="240">
        <f>'８-8　不知火算出基礎'!N31</f>
        <v>0</v>
      </c>
      <c r="Q36" s="1267"/>
      <c r="R36" s="1268"/>
      <c r="S36" s="1269"/>
    </row>
    <row r="37" spans="1:23" ht="18" customHeight="1" thickBot="1" x14ac:dyDescent="0.2">
      <c r="K37" s="1137"/>
      <c r="L37" s="87" t="s">
        <v>26</v>
      </c>
      <c r="M37" s="86"/>
      <c r="N37" s="87"/>
      <c r="O37" s="87"/>
      <c r="P37" s="87">
        <f>SUM(P30:P36)</f>
        <v>6321.956000000001</v>
      </c>
      <c r="Q37" s="1272"/>
      <c r="R37" s="1273"/>
      <c r="S37" s="1274"/>
    </row>
    <row r="38" spans="1:23" s="80" customFormat="1" ht="18" customHeight="1" x14ac:dyDescent="0.15">
      <c r="A38" s="69"/>
      <c r="B38" s="69"/>
      <c r="C38" s="69"/>
      <c r="D38" s="69"/>
      <c r="E38" s="69"/>
      <c r="F38" s="69"/>
      <c r="G38" s="69"/>
      <c r="H38" s="69"/>
      <c r="I38" s="69"/>
      <c r="J38" s="69"/>
    </row>
    <row r="39" spans="1:23" s="80" customFormat="1" ht="18" customHeight="1" x14ac:dyDescent="0.15">
      <c r="A39" s="69"/>
      <c r="B39" s="69"/>
      <c r="C39" s="69"/>
      <c r="D39" s="69"/>
      <c r="E39" s="69"/>
      <c r="F39" s="69"/>
      <c r="G39" s="69"/>
      <c r="H39" s="69"/>
      <c r="I39" s="69"/>
      <c r="J39" s="69"/>
      <c r="T39" s="81"/>
    </row>
    <row r="40" spans="1:23" s="80" customFormat="1" ht="18" customHeight="1" x14ac:dyDescent="0.15">
      <c r="A40" s="69"/>
      <c r="B40" s="69"/>
      <c r="C40" s="69"/>
      <c r="D40" s="69"/>
      <c r="E40" s="69"/>
      <c r="F40" s="69"/>
      <c r="G40" s="69"/>
      <c r="H40" s="69"/>
      <c r="I40" s="69"/>
      <c r="J40" s="69"/>
      <c r="T40" s="70"/>
      <c r="U40" s="70"/>
      <c r="V40" s="70"/>
      <c r="W40" s="70"/>
    </row>
    <row r="41" spans="1:23" s="80" customFormat="1" ht="18" customHeight="1" x14ac:dyDescent="0.15">
      <c r="A41" s="69"/>
      <c r="B41" s="69"/>
      <c r="C41" s="69"/>
      <c r="D41" s="69"/>
      <c r="E41" s="69"/>
      <c r="F41" s="69"/>
      <c r="G41" s="69"/>
      <c r="H41" s="69"/>
      <c r="I41" s="69"/>
      <c r="J41" s="69"/>
      <c r="T41" s="82"/>
      <c r="U41" s="83"/>
      <c r="V41" s="84"/>
      <c r="W41" s="82"/>
    </row>
    <row r="42" spans="1:23" s="80" customFormat="1" ht="18" customHeight="1" x14ac:dyDescent="0.15">
      <c r="A42" s="69"/>
      <c r="B42" s="69"/>
      <c r="C42" s="69"/>
      <c r="D42" s="69"/>
      <c r="E42" s="69"/>
      <c r="F42" s="69"/>
      <c r="G42" s="69"/>
      <c r="H42" s="69"/>
      <c r="I42" s="69"/>
      <c r="J42" s="69"/>
      <c r="T42" s="70"/>
      <c r="U42" s="70"/>
      <c r="V42" s="70"/>
      <c r="W42" s="70"/>
    </row>
    <row r="43" spans="1:23" s="80" customFormat="1" ht="18" customHeight="1" x14ac:dyDescent="0.15">
      <c r="B43" s="69"/>
      <c r="C43" s="69"/>
      <c r="D43" s="69"/>
      <c r="E43" s="69"/>
      <c r="F43" s="69"/>
      <c r="G43" s="69"/>
      <c r="H43" s="69"/>
      <c r="I43" s="69"/>
      <c r="J43" s="69"/>
      <c r="T43" s="71"/>
      <c r="U43" s="81"/>
      <c r="V43" s="70"/>
      <c r="W43" s="82"/>
    </row>
    <row r="44" spans="1:23" s="80" customFormat="1" ht="18" customHeight="1" x14ac:dyDescent="0.15">
      <c r="B44" s="69"/>
      <c r="C44" s="69"/>
      <c r="D44" s="69"/>
      <c r="E44" s="69"/>
      <c r="F44" s="69"/>
      <c r="G44" s="69"/>
      <c r="H44" s="69"/>
      <c r="I44" s="69"/>
      <c r="J44" s="69"/>
      <c r="T44" s="71"/>
      <c r="U44" s="81"/>
      <c r="V44" s="70"/>
      <c r="W44" s="82"/>
    </row>
    <row r="45" spans="1:23" s="80" customFormat="1" ht="18" customHeight="1" x14ac:dyDescent="0.15">
      <c r="B45" s="69"/>
      <c r="C45" s="69"/>
      <c r="D45" s="69"/>
      <c r="E45" s="69"/>
      <c r="F45" s="69"/>
      <c r="G45" s="69"/>
      <c r="H45" s="69"/>
      <c r="I45" s="69"/>
      <c r="J45" s="69"/>
      <c r="T45" s="70"/>
      <c r="U45" s="70"/>
      <c r="V45" s="83"/>
      <c r="W45" s="70"/>
    </row>
    <row r="46" spans="1:23" s="80" customFormat="1" x14ac:dyDescent="0.15">
      <c r="B46" s="69"/>
      <c r="C46" s="69"/>
      <c r="D46" s="69"/>
      <c r="E46" s="69"/>
      <c r="F46" s="69"/>
      <c r="G46" s="69"/>
      <c r="H46" s="69"/>
      <c r="I46" s="69"/>
      <c r="J46" s="69"/>
      <c r="T46" s="71"/>
      <c r="U46" s="70"/>
      <c r="V46" s="70"/>
      <c r="W46" s="82"/>
    </row>
    <row r="47" spans="1:23" s="80" customFormat="1" x14ac:dyDescent="0.15">
      <c r="B47" s="69"/>
      <c r="C47" s="69"/>
      <c r="D47" s="69"/>
      <c r="E47" s="69"/>
      <c r="F47" s="69"/>
      <c r="G47" s="69"/>
      <c r="H47" s="69"/>
      <c r="I47" s="69"/>
      <c r="J47" s="69"/>
      <c r="T47" s="71"/>
      <c r="U47" s="70"/>
      <c r="V47" s="70"/>
      <c r="W47" s="82"/>
    </row>
    <row r="48" spans="1:23" s="80" customFormat="1" x14ac:dyDescent="0.15">
      <c r="B48" s="69"/>
      <c r="C48" s="69"/>
      <c r="D48" s="69"/>
      <c r="E48" s="69"/>
      <c r="F48" s="69"/>
      <c r="G48" s="69"/>
      <c r="H48" s="69"/>
      <c r="I48" s="69"/>
      <c r="J48" s="69"/>
      <c r="T48" s="71"/>
      <c r="U48" s="70"/>
      <c r="V48" s="70"/>
      <c r="W48" s="82"/>
    </row>
    <row r="49" spans="2:23" s="80" customFormat="1" x14ac:dyDescent="0.15">
      <c r="B49" s="69"/>
      <c r="C49" s="69"/>
      <c r="D49" s="69"/>
      <c r="E49" s="69"/>
      <c r="F49" s="69"/>
      <c r="G49" s="69"/>
      <c r="H49" s="69"/>
      <c r="I49" s="69"/>
      <c r="J49" s="69"/>
      <c r="T49" s="71"/>
      <c r="U49" s="70"/>
      <c r="V49" s="70"/>
      <c r="W49" s="82"/>
    </row>
    <row r="50" spans="2:23" s="80" customFormat="1" x14ac:dyDescent="0.15">
      <c r="B50" s="69"/>
      <c r="C50" s="69"/>
      <c r="D50" s="69"/>
      <c r="E50" s="69"/>
      <c r="F50" s="69"/>
      <c r="G50" s="69"/>
      <c r="H50" s="69"/>
      <c r="I50" s="69"/>
      <c r="J50" s="69"/>
      <c r="T50" s="71"/>
      <c r="U50" s="71"/>
      <c r="V50" s="71"/>
      <c r="W50" s="70"/>
    </row>
    <row r="51" spans="2:23" s="80" customFormat="1" ht="13.5" customHeight="1" x14ac:dyDescent="0.15">
      <c r="B51" s="69"/>
      <c r="C51" s="69"/>
      <c r="D51" s="69"/>
      <c r="E51" s="69"/>
      <c r="F51" s="69"/>
      <c r="G51" s="69"/>
      <c r="H51" s="69"/>
      <c r="I51" s="69"/>
      <c r="J51" s="69"/>
      <c r="T51" s="70"/>
      <c r="U51" s="70"/>
      <c r="V51" s="70"/>
      <c r="W51" s="83"/>
    </row>
    <row r="52" spans="2:23" s="80" customFormat="1" x14ac:dyDescent="0.15">
      <c r="B52" s="69"/>
      <c r="C52" s="69"/>
      <c r="D52" s="69"/>
      <c r="E52" s="69"/>
      <c r="F52" s="69"/>
      <c r="G52" s="69"/>
      <c r="H52" s="69"/>
      <c r="I52" s="69"/>
      <c r="J52" s="69"/>
      <c r="T52" s="82"/>
      <c r="U52" s="70"/>
      <c r="V52" s="83"/>
      <c r="W52" s="82"/>
    </row>
    <row r="53" spans="2:23" s="80" customFormat="1" x14ac:dyDescent="0.15">
      <c r="B53" s="69"/>
      <c r="C53" s="69"/>
      <c r="D53" s="69"/>
      <c r="E53" s="69"/>
      <c r="F53" s="69"/>
      <c r="G53" s="69"/>
      <c r="H53" s="69"/>
      <c r="I53" s="69"/>
      <c r="J53" s="69"/>
      <c r="T53" s="70"/>
      <c r="U53" s="70"/>
      <c r="V53" s="70"/>
      <c r="W53" s="70"/>
    </row>
    <row r="54" spans="2:23" s="80" customFormat="1" ht="13.5" customHeight="1" x14ac:dyDescent="0.15">
      <c r="B54" s="69"/>
      <c r="C54" s="69"/>
      <c r="D54" s="69"/>
      <c r="E54" s="69"/>
      <c r="F54" s="69"/>
      <c r="G54" s="69"/>
      <c r="H54" s="69"/>
      <c r="I54" s="69"/>
      <c r="J54" s="69"/>
      <c r="T54" s="71"/>
      <c r="U54" s="70"/>
      <c r="V54" s="71"/>
      <c r="W54" s="82"/>
    </row>
    <row r="55" spans="2:23" s="80" customFormat="1" x14ac:dyDescent="0.15">
      <c r="B55" s="69"/>
      <c r="C55" s="69"/>
      <c r="D55" s="69"/>
      <c r="E55" s="69"/>
      <c r="F55" s="69"/>
      <c r="G55" s="69"/>
      <c r="H55" s="69"/>
      <c r="I55" s="69"/>
      <c r="J55" s="69"/>
      <c r="T55" s="91"/>
      <c r="U55" s="70"/>
      <c r="V55" s="70"/>
      <c r="W55" s="82"/>
    </row>
    <row r="56" spans="2:23" s="80" customFormat="1" x14ac:dyDescent="0.15">
      <c r="B56" s="69"/>
      <c r="C56" s="69"/>
      <c r="D56" s="69"/>
      <c r="E56" s="69"/>
      <c r="F56" s="69"/>
      <c r="G56" s="69"/>
      <c r="H56" s="69"/>
      <c r="I56" s="69"/>
      <c r="J56" s="69"/>
      <c r="K56" s="69"/>
      <c r="L56" s="69"/>
      <c r="M56" s="69"/>
      <c r="N56" s="69"/>
      <c r="O56" s="69"/>
      <c r="P56" s="69"/>
      <c r="Q56" s="69"/>
      <c r="R56" s="69"/>
      <c r="S56" s="69"/>
      <c r="T56" s="70"/>
      <c r="U56" s="71"/>
      <c r="V56" s="70"/>
      <c r="W56" s="70"/>
    </row>
    <row r="57" spans="2:23" s="80" customFormat="1" x14ac:dyDescent="0.15">
      <c r="B57" s="69"/>
      <c r="C57" s="69"/>
      <c r="D57" s="69"/>
      <c r="E57" s="69"/>
      <c r="F57" s="69"/>
      <c r="G57" s="69"/>
      <c r="H57" s="69"/>
      <c r="I57" s="69"/>
      <c r="J57" s="69"/>
      <c r="K57" s="69"/>
      <c r="L57" s="69"/>
      <c r="M57" s="69"/>
      <c r="N57" s="69"/>
      <c r="O57" s="69"/>
      <c r="P57" s="69"/>
      <c r="Q57" s="69"/>
      <c r="R57" s="69"/>
      <c r="S57" s="69"/>
      <c r="T57" s="81"/>
      <c r="U57" s="81"/>
      <c r="V57" s="81"/>
      <c r="W57" s="81"/>
    </row>
    <row r="58" spans="2:23" s="80" customFormat="1" x14ac:dyDescent="0.15">
      <c r="B58" s="69"/>
      <c r="C58" s="69"/>
      <c r="D58" s="69"/>
      <c r="E58" s="69"/>
      <c r="F58" s="69"/>
      <c r="G58" s="69"/>
      <c r="H58" s="69"/>
      <c r="I58" s="69"/>
      <c r="J58" s="69"/>
      <c r="K58" s="69"/>
      <c r="L58" s="69"/>
      <c r="M58" s="69"/>
      <c r="N58" s="69"/>
      <c r="O58" s="69"/>
      <c r="P58" s="69"/>
      <c r="Q58" s="69"/>
      <c r="R58" s="69"/>
      <c r="S58" s="69"/>
      <c r="T58" s="81"/>
    </row>
    <row r="59" spans="2:23" s="80" customFormat="1" x14ac:dyDescent="0.15">
      <c r="B59" s="69"/>
      <c r="C59" s="69"/>
      <c r="D59" s="69"/>
      <c r="E59" s="69"/>
      <c r="F59" s="69"/>
      <c r="G59" s="69"/>
      <c r="H59" s="69"/>
      <c r="I59" s="69"/>
      <c r="J59" s="69"/>
      <c r="K59" s="69"/>
      <c r="L59" s="69"/>
      <c r="M59" s="69"/>
      <c r="N59" s="69"/>
      <c r="O59" s="69"/>
      <c r="P59" s="69"/>
      <c r="Q59" s="69"/>
      <c r="R59" s="69"/>
      <c r="S59" s="69"/>
      <c r="T59" s="81"/>
    </row>
    <row r="60" spans="2:23" s="80" customFormat="1" x14ac:dyDescent="0.15">
      <c r="B60" s="69"/>
      <c r="C60" s="69"/>
      <c r="D60" s="69"/>
      <c r="E60" s="69"/>
      <c r="F60" s="69"/>
      <c r="G60" s="69"/>
      <c r="H60" s="69"/>
      <c r="I60" s="69"/>
      <c r="J60" s="69"/>
      <c r="K60" s="69"/>
      <c r="L60" s="69"/>
      <c r="M60" s="69"/>
      <c r="N60" s="69"/>
      <c r="O60" s="69"/>
      <c r="P60" s="69"/>
      <c r="Q60" s="69"/>
      <c r="R60" s="69"/>
      <c r="S60" s="69"/>
      <c r="T60" s="81"/>
    </row>
    <row r="61" spans="2:23" s="80" customFormat="1" x14ac:dyDescent="0.15">
      <c r="B61" s="69"/>
      <c r="C61" s="69"/>
      <c r="D61" s="69"/>
      <c r="E61" s="69"/>
      <c r="F61" s="69"/>
      <c r="G61" s="69"/>
      <c r="H61" s="69"/>
      <c r="I61" s="69"/>
      <c r="J61" s="69"/>
      <c r="K61" s="69"/>
      <c r="L61" s="69"/>
      <c r="M61" s="69"/>
      <c r="N61" s="69"/>
      <c r="O61" s="69"/>
      <c r="P61" s="69"/>
      <c r="Q61" s="69"/>
      <c r="R61" s="69"/>
      <c r="S61" s="69"/>
    </row>
    <row r="62" spans="2:23" s="80" customFormat="1" x14ac:dyDescent="0.15">
      <c r="B62" s="69"/>
      <c r="C62" s="69"/>
      <c r="D62" s="69"/>
      <c r="E62" s="69"/>
      <c r="F62" s="69"/>
      <c r="G62" s="69"/>
      <c r="H62" s="69"/>
      <c r="I62" s="69"/>
      <c r="J62" s="69"/>
      <c r="K62" s="69"/>
      <c r="L62" s="69"/>
      <c r="M62" s="69"/>
      <c r="N62" s="69"/>
      <c r="O62" s="69"/>
      <c r="P62" s="69"/>
      <c r="Q62" s="69"/>
      <c r="R62" s="69"/>
      <c r="S62" s="69"/>
    </row>
    <row r="63" spans="2:23" s="80" customFormat="1" ht="13.5" customHeight="1" x14ac:dyDescent="0.15">
      <c r="B63" s="69"/>
      <c r="C63" s="69"/>
      <c r="D63" s="69"/>
      <c r="E63" s="69"/>
      <c r="F63" s="69"/>
      <c r="G63" s="69"/>
      <c r="H63" s="69"/>
      <c r="I63" s="69"/>
      <c r="J63" s="69"/>
      <c r="K63" s="69"/>
      <c r="L63" s="69"/>
      <c r="M63" s="69"/>
      <c r="N63" s="69"/>
      <c r="O63" s="69"/>
      <c r="P63" s="69"/>
      <c r="Q63" s="69"/>
      <c r="R63" s="69"/>
      <c r="S63" s="69"/>
    </row>
    <row r="64" spans="2:23" s="80" customFormat="1" ht="13.5" customHeight="1" x14ac:dyDescent="0.15">
      <c r="B64" s="69"/>
      <c r="C64" s="69"/>
      <c r="D64" s="69"/>
      <c r="E64" s="69"/>
      <c r="F64" s="69"/>
      <c r="G64" s="69"/>
      <c r="H64" s="69"/>
      <c r="I64" s="69"/>
      <c r="J64" s="69"/>
      <c r="K64" s="69"/>
      <c r="L64" s="69"/>
      <c r="M64" s="69"/>
      <c r="N64" s="69"/>
      <c r="O64" s="69"/>
      <c r="P64" s="69"/>
      <c r="Q64" s="69"/>
      <c r="R64" s="69"/>
      <c r="S64" s="69"/>
    </row>
    <row r="65" spans="2:19" s="80" customFormat="1" x14ac:dyDescent="0.15">
      <c r="B65" s="69"/>
      <c r="C65" s="69"/>
      <c r="D65" s="69"/>
      <c r="E65" s="69"/>
      <c r="F65" s="69"/>
      <c r="G65" s="69"/>
      <c r="H65" s="69"/>
      <c r="I65" s="69"/>
      <c r="J65" s="69"/>
      <c r="K65" s="69"/>
      <c r="L65" s="69"/>
      <c r="M65" s="69"/>
      <c r="N65" s="69"/>
      <c r="O65" s="69"/>
      <c r="P65" s="69"/>
      <c r="Q65" s="69"/>
      <c r="R65" s="69"/>
      <c r="S65" s="69"/>
    </row>
    <row r="66" spans="2:19" s="80" customFormat="1" x14ac:dyDescent="0.15">
      <c r="B66" s="69"/>
      <c r="C66" s="69"/>
      <c r="D66" s="69"/>
      <c r="E66" s="69"/>
      <c r="F66" s="69"/>
      <c r="G66" s="69"/>
      <c r="H66" s="69"/>
      <c r="I66" s="69"/>
      <c r="J66" s="69"/>
      <c r="K66" s="69"/>
      <c r="L66" s="69"/>
      <c r="M66" s="69"/>
      <c r="N66" s="69"/>
      <c r="O66" s="69"/>
      <c r="P66" s="69"/>
      <c r="Q66" s="69"/>
      <c r="R66" s="69"/>
      <c r="S66" s="69"/>
    </row>
    <row r="67" spans="2:19" s="80" customFormat="1" x14ac:dyDescent="0.15">
      <c r="B67" s="69"/>
      <c r="C67" s="69"/>
      <c r="D67" s="69"/>
      <c r="E67" s="69"/>
      <c r="F67" s="69"/>
      <c r="G67" s="69"/>
      <c r="H67" s="69"/>
      <c r="I67" s="69"/>
      <c r="J67" s="69"/>
      <c r="K67" s="69"/>
      <c r="L67" s="69"/>
      <c r="M67" s="69"/>
      <c r="N67" s="69"/>
      <c r="O67" s="69"/>
      <c r="P67" s="69"/>
      <c r="Q67" s="69"/>
      <c r="R67" s="69"/>
      <c r="S67" s="69"/>
    </row>
    <row r="68" spans="2:19" s="80" customFormat="1" ht="13.5" customHeight="1" x14ac:dyDescent="0.15">
      <c r="B68" s="69"/>
      <c r="C68" s="69"/>
      <c r="D68" s="69"/>
      <c r="E68" s="69"/>
      <c r="F68" s="69"/>
      <c r="G68" s="69"/>
      <c r="H68" s="69"/>
      <c r="I68" s="69"/>
      <c r="J68" s="69"/>
      <c r="K68" s="69"/>
      <c r="L68" s="69"/>
      <c r="M68" s="69"/>
      <c r="N68" s="69"/>
      <c r="O68" s="69"/>
      <c r="P68" s="69"/>
      <c r="Q68" s="69"/>
      <c r="R68" s="69"/>
      <c r="S68" s="69"/>
    </row>
    <row r="69" spans="2:19" s="80" customFormat="1" x14ac:dyDescent="0.15">
      <c r="B69" s="69"/>
      <c r="C69" s="69"/>
      <c r="D69" s="69"/>
      <c r="E69" s="69"/>
      <c r="F69" s="69"/>
      <c r="G69" s="69"/>
      <c r="H69" s="69"/>
      <c r="I69" s="69"/>
      <c r="J69" s="69"/>
      <c r="K69" s="69"/>
      <c r="L69" s="69"/>
      <c r="M69" s="69"/>
      <c r="N69" s="69"/>
      <c r="O69" s="69"/>
      <c r="P69" s="69"/>
      <c r="Q69" s="69"/>
      <c r="R69" s="69"/>
      <c r="S69" s="69"/>
    </row>
    <row r="70" spans="2:19" s="80" customFormat="1" x14ac:dyDescent="0.15">
      <c r="B70" s="69"/>
      <c r="C70" s="69"/>
      <c r="D70" s="69"/>
      <c r="E70" s="69"/>
      <c r="F70" s="69"/>
      <c r="G70" s="69"/>
      <c r="H70" s="69"/>
      <c r="I70" s="69"/>
      <c r="J70" s="69"/>
      <c r="K70" s="69"/>
      <c r="L70" s="69"/>
      <c r="M70" s="69"/>
      <c r="N70" s="69"/>
      <c r="O70" s="69"/>
      <c r="P70" s="69"/>
      <c r="Q70" s="69"/>
      <c r="R70" s="69"/>
      <c r="S70" s="69"/>
    </row>
    <row r="71" spans="2:19" s="80" customFormat="1" x14ac:dyDescent="0.15">
      <c r="B71" s="69"/>
      <c r="C71" s="69"/>
      <c r="D71" s="69"/>
      <c r="E71" s="69"/>
      <c r="F71" s="69"/>
      <c r="G71" s="69"/>
      <c r="H71" s="69"/>
      <c r="I71" s="69"/>
      <c r="J71" s="69"/>
      <c r="K71" s="69"/>
      <c r="L71" s="69"/>
      <c r="M71" s="69"/>
      <c r="N71" s="69"/>
      <c r="O71" s="69"/>
      <c r="P71" s="69"/>
      <c r="Q71" s="69"/>
      <c r="R71" s="69"/>
      <c r="S71" s="69"/>
    </row>
    <row r="72" spans="2:19" s="80" customFormat="1" x14ac:dyDescent="0.15">
      <c r="B72" s="69"/>
      <c r="C72" s="69"/>
      <c r="D72" s="69"/>
      <c r="E72" s="69"/>
      <c r="F72" s="69"/>
      <c r="G72" s="69"/>
      <c r="H72" s="69"/>
      <c r="I72" s="69"/>
      <c r="J72" s="69"/>
      <c r="K72" s="69"/>
      <c r="L72" s="69"/>
      <c r="M72" s="69"/>
      <c r="N72" s="69"/>
      <c r="O72" s="69"/>
      <c r="P72" s="69"/>
      <c r="Q72" s="69"/>
      <c r="R72" s="69"/>
      <c r="S72" s="69"/>
    </row>
    <row r="73" spans="2:19" s="80" customFormat="1" x14ac:dyDescent="0.15">
      <c r="B73" s="69"/>
      <c r="C73" s="69"/>
      <c r="D73" s="69"/>
      <c r="E73" s="69"/>
      <c r="F73" s="69"/>
      <c r="G73" s="69"/>
      <c r="H73" s="69"/>
      <c r="I73" s="69"/>
      <c r="J73" s="69"/>
      <c r="K73" s="69"/>
      <c r="L73" s="69"/>
      <c r="M73" s="69"/>
      <c r="N73" s="69"/>
      <c r="O73" s="69"/>
      <c r="P73" s="69"/>
      <c r="Q73" s="69"/>
      <c r="R73" s="69"/>
      <c r="S73" s="69"/>
    </row>
    <row r="74" spans="2:19" s="80" customFormat="1" ht="13.5" customHeight="1" x14ac:dyDescent="0.15">
      <c r="B74" s="69"/>
      <c r="C74" s="69"/>
      <c r="D74" s="69"/>
      <c r="E74" s="69"/>
      <c r="F74" s="69"/>
      <c r="G74" s="69"/>
      <c r="H74" s="69"/>
      <c r="I74" s="69"/>
      <c r="J74" s="69"/>
      <c r="K74" s="69"/>
      <c r="L74" s="69"/>
      <c r="M74" s="69"/>
      <c r="N74" s="69"/>
      <c r="O74" s="69"/>
      <c r="P74" s="69"/>
      <c r="Q74" s="69"/>
      <c r="R74" s="69"/>
      <c r="S74" s="69"/>
    </row>
    <row r="75" spans="2:19" s="80" customFormat="1" x14ac:dyDescent="0.15">
      <c r="B75" s="69"/>
      <c r="C75" s="69"/>
      <c r="D75" s="69"/>
      <c r="E75" s="69"/>
      <c r="F75" s="69"/>
      <c r="G75" s="69"/>
      <c r="H75" s="69"/>
      <c r="I75" s="69"/>
      <c r="J75" s="69"/>
      <c r="K75" s="69"/>
      <c r="L75" s="69"/>
      <c r="M75" s="69"/>
      <c r="N75" s="69"/>
      <c r="O75" s="69"/>
      <c r="P75" s="69"/>
      <c r="Q75" s="69"/>
      <c r="R75" s="69"/>
      <c r="S75" s="69"/>
    </row>
    <row r="76" spans="2:19" s="80" customFormat="1" x14ac:dyDescent="0.15">
      <c r="B76" s="69"/>
      <c r="C76" s="69"/>
      <c r="D76" s="69"/>
      <c r="E76" s="69"/>
      <c r="F76" s="69"/>
      <c r="G76" s="69"/>
      <c r="H76" s="69"/>
      <c r="I76" s="69"/>
      <c r="J76" s="69"/>
      <c r="K76" s="69"/>
      <c r="L76" s="69"/>
      <c r="M76" s="69"/>
      <c r="N76" s="69"/>
      <c r="O76" s="69"/>
      <c r="P76" s="69"/>
      <c r="Q76" s="69"/>
      <c r="R76" s="69"/>
      <c r="S76" s="69"/>
    </row>
    <row r="77" spans="2:19" s="80" customFormat="1" x14ac:dyDescent="0.15">
      <c r="B77" s="69"/>
      <c r="C77" s="69"/>
      <c r="D77" s="69"/>
      <c r="E77" s="69"/>
      <c r="F77" s="69"/>
      <c r="G77" s="69"/>
      <c r="H77" s="69"/>
      <c r="I77" s="69"/>
      <c r="J77" s="69"/>
      <c r="K77" s="69"/>
      <c r="L77" s="69"/>
      <c r="M77" s="69"/>
      <c r="N77" s="69"/>
      <c r="O77" s="69"/>
      <c r="P77" s="69"/>
      <c r="Q77" s="69"/>
      <c r="R77" s="69"/>
      <c r="S77" s="69"/>
    </row>
    <row r="78" spans="2:19" s="80" customFormat="1" x14ac:dyDescent="0.15">
      <c r="B78" s="69"/>
      <c r="C78" s="69"/>
      <c r="D78" s="69"/>
      <c r="E78" s="69"/>
      <c r="F78" s="69"/>
      <c r="G78" s="69"/>
      <c r="H78" s="69"/>
      <c r="I78" s="69"/>
      <c r="J78" s="69"/>
      <c r="K78" s="69"/>
      <c r="L78" s="69"/>
      <c r="M78" s="69"/>
      <c r="N78" s="69"/>
      <c r="O78" s="69"/>
      <c r="P78" s="69"/>
      <c r="Q78" s="69"/>
      <c r="R78" s="69"/>
      <c r="S78" s="69"/>
    </row>
    <row r="79" spans="2:19" s="80" customFormat="1" x14ac:dyDescent="0.15">
      <c r="B79" s="69"/>
      <c r="C79" s="69"/>
      <c r="D79" s="69"/>
      <c r="E79" s="69"/>
      <c r="F79" s="69"/>
      <c r="G79" s="69"/>
      <c r="H79" s="69"/>
      <c r="I79" s="69"/>
      <c r="J79" s="69"/>
      <c r="K79" s="69"/>
      <c r="L79" s="69"/>
      <c r="M79" s="69"/>
      <c r="N79" s="69"/>
      <c r="O79" s="69"/>
      <c r="P79" s="69"/>
      <c r="Q79" s="69"/>
      <c r="R79" s="69"/>
      <c r="S79" s="69"/>
    </row>
    <row r="80" spans="2:19" s="80" customFormat="1" x14ac:dyDescent="0.15">
      <c r="B80" s="69"/>
      <c r="C80" s="69"/>
      <c r="D80" s="69"/>
      <c r="E80" s="69"/>
      <c r="F80" s="69"/>
      <c r="G80" s="69"/>
      <c r="H80" s="69"/>
      <c r="I80" s="69"/>
      <c r="J80" s="69"/>
      <c r="K80" s="69"/>
      <c r="L80" s="69"/>
      <c r="M80" s="69"/>
      <c r="N80" s="69"/>
      <c r="O80" s="69"/>
      <c r="P80" s="69"/>
      <c r="Q80" s="69"/>
      <c r="R80" s="69"/>
      <c r="S80" s="69"/>
    </row>
    <row r="81" spans="1:19" s="80" customFormat="1" x14ac:dyDescent="0.15">
      <c r="B81" s="69"/>
      <c r="C81" s="69"/>
      <c r="D81" s="69"/>
      <c r="E81" s="69"/>
      <c r="F81" s="69"/>
      <c r="G81" s="69"/>
      <c r="H81" s="69"/>
      <c r="I81" s="69"/>
      <c r="J81" s="69"/>
      <c r="K81" s="69"/>
      <c r="L81" s="69"/>
      <c r="M81" s="69"/>
      <c r="N81" s="69"/>
      <c r="O81" s="69"/>
      <c r="P81" s="69"/>
      <c r="Q81" s="69"/>
      <c r="R81" s="69"/>
      <c r="S81" s="69"/>
    </row>
    <row r="82" spans="1:19" s="80" customFormat="1" x14ac:dyDescent="0.15">
      <c r="B82" s="69"/>
      <c r="C82" s="69"/>
      <c r="D82" s="69"/>
      <c r="E82" s="69"/>
      <c r="F82" s="69"/>
      <c r="G82" s="69"/>
      <c r="H82" s="69"/>
      <c r="I82" s="69"/>
      <c r="J82" s="69"/>
      <c r="K82" s="69"/>
      <c r="L82" s="69"/>
      <c r="M82" s="69"/>
      <c r="N82" s="69"/>
      <c r="O82" s="69"/>
      <c r="P82" s="69"/>
      <c r="Q82" s="69"/>
      <c r="R82" s="69"/>
      <c r="S82" s="69"/>
    </row>
    <row r="83" spans="1:19" s="80" customFormat="1" x14ac:dyDescent="0.15">
      <c r="B83" s="69"/>
      <c r="C83" s="69"/>
      <c r="D83" s="69"/>
      <c r="E83" s="69"/>
      <c r="F83" s="69"/>
      <c r="G83" s="69"/>
      <c r="H83" s="69"/>
      <c r="I83" s="69"/>
      <c r="J83" s="69"/>
      <c r="K83" s="69"/>
      <c r="L83" s="69"/>
      <c r="M83" s="69"/>
      <c r="N83" s="69"/>
      <c r="O83" s="69"/>
      <c r="P83" s="69"/>
      <c r="Q83" s="69"/>
      <c r="R83" s="69"/>
      <c r="S83" s="69"/>
    </row>
    <row r="84" spans="1:19" s="80" customFormat="1" x14ac:dyDescent="0.15">
      <c r="B84" s="69"/>
      <c r="C84" s="69"/>
      <c r="D84" s="69"/>
      <c r="E84" s="69"/>
      <c r="F84" s="69"/>
      <c r="G84" s="69"/>
      <c r="H84" s="69"/>
      <c r="I84" s="69"/>
      <c r="J84" s="69"/>
      <c r="K84" s="69"/>
      <c r="L84" s="69"/>
      <c r="M84" s="69"/>
      <c r="N84" s="69"/>
      <c r="O84" s="69"/>
      <c r="P84" s="69"/>
      <c r="Q84" s="69"/>
      <c r="R84" s="69"/>
      <c r="S84" s="69"/>
    </row>
    <row r="85" spans="1:19" s="80" customFormat="1" x14ac:dyDescent="0.15">
      <c r="B85" s="69"/>
      <c r="C85" s="69"/>
      <c r="D85" s="69"/>
      <c r="E85" s="69"/>
      <c r="F85" s="69"/>
      <c r="G85" s="69"/>
      <c r="H85" s="69"/>
      <c r="I85" s="69"/>
      <c r="J85" s="69"/>
      <c r="K85" s="69"/>
      <c r="L85" s="69"/>
      <c r="M85" s="69"/>
      <c r="N85" s="69"/>
      <c r="O85" s="69"/>
      <c r="P85" s="69"/>
      <c r="Q85" s="69"/>
      <c r="R85" s="69"/>
      <c r="S85" s="69"/>
    </row>
    <row r="86" spans="1:19" s="80" customFormat="1" ht="13.5" customHeight="1" x14ac:dyDescent="0.15">
      <c r="B86" s="69"/>
      <c r="C86" s="69"/>
      <c r="D86" s="69"/>
      <c r="E86" s="69"/>
      <c r="F86" s="69"/>
      <c r="G86" s="69"/>
      <c r="H86" s="69"/>
      <c r="I86" s="69"/>
      <c r="J86" s="69"/>
      <c r="K86" s="69"/>
      <c r="L86" s="69"/>
      <c r="M86" s="69"/>
      <c r="N86" s="69"/>
      <c r="O86" s="69"/>
      <c r="P86" s="69"/>
      <c r="Q86" s="69"/>
      <c r="R86" s="69"/>
      <c r="S86" s="69"/>
    </row>
    <row r="87" spans="1:19" s="80" customFormat="1" x14ac:dyDescent="0.15">
      <c r="B87" s="69"/>
      <c r="C87" s="69"/>
      <c r="D87" s="69"/>
      <c r="E87" s="69"/>
      <c r="F87" s="69"/>
      <c r="G87" s="69"/>
      <c r="H87" s="69"/>
      <c r="I87" s="69"/>
      <c r="J87" s="69"/>
      <c r="K87" s="69"/>
      <c r="L87" s="69"/>
      <c r="M87" s="69"/>
      <c r="N87" s="69"/>
      <c r="O87" s="69"/>
      <c r="P87" s="69"/>
      <c r="Q87" s="69"/>
      <c r="R87" s="69"/>
      <c r="S87" s="69"/>
    </row>
    <row r="88" spans="1:19" s="80" customFormat="1" x14ac:dyDescent="0.15">
      <c r="B88" s="69"/>
      <c r="C88" s="69"/>
      <c r="D88" s="69"/>
      <c r="E88" s="69"/>
      <c r="F88" s="69"/>
      <c r="G88" s="69"/>
      <c r="H88" s="69"/>
      <c r="I88" s="69"/>
      <c r="J88" s="69"/>
      <c r="K88" s="69"/>
      <c r="L88" s="69"/>
      <c r="M88" s="69"/>
      <c r="N88" s="69"/>
      <c r="O88" s="69"/>
      <c r="P88" s="69"/>
      <c r="Q88" s="69"/>
      <c r="R88" s="69"/>
      <c r="S88" s="69"/>
    </row>
    <row r="89" spans="1:19" s="80" customFormat="1" ht="13.5" customHeight="1" x14ac:dyDescent="0.15">
      <c r="B89" s="69"/>
      <c r="C89" s="69"/>
      <c r="D89" s="69"/>
      <c r="E89" s="69"/>
      <c r="F89" s="69"/>
      <c r="G89" s="69"/>
      <c r="H89" s="69"/>
      <c r="I89" s="69"/>
      <c r="J89" s="69"/>
      <c r="K89" s="69"/>
      <c r="L89" s="69"/>
      <c r="M89" s="69"/>
      <c r="N89" s="69"/>
      <c r="O89" s="69"/>
      <c r="P89" s="69"/>
      <c r="Q89" s="69"/>
      <c r="R89" s="69"/>
      <c r="S89" s="69"/>
    </row>
    <row r="90" spans="1:19" s="80" customFormat="1" x14ac:dyDescent="0.15">
      <c r="B90" s="69"/>
      <c r="C90" s="69"/>
      <c r="D90" s="69"/>
      <c r="E90" s="69"/>
      <c r="F90" s="69"/>
      <c r="G90" s="69"/>
      <c r="H90" s="69"/>
      <c r="I90" s="69"/>
      <c r="J90" s="69"/>
      <c r="K90" s="69"/>
      <c r="L90" s="69"/>
      <c r="M90" s="69"/>
      <c r="N90" s="69"/>
      <c r="O90" s="69"/>
      <c r="P90" s="69"/>
      <c r="Q90" s="69"/>
      <c r="R90" s="69"/>
      <c r="S90" s="69"/>
    </row>
    <row r="91" spans="1:19" s="80" customFormat="1" x14ac:dyDescent="0.15">
      <c r="B91" s="69"/>
      <c r="C91" s="69"/>
      <c r="D91" s="69"/>
      <c r="E91" s="69"/>
      <c r="F91" s="69"/>
      <c r="G91" s="69"/>
      <c r="H91" s="69"/>
      <c r="I91" s="69"/>
      <c r="J91" s="69"/>
      <c r="K91" s="69"/>
      <c r="L91" s="69"/>
      <c r="M91" s="69"/>
      <c r="N91" s="69"/>
      <c r="O91" s="69"/>
      <c r="P91" s="69"/>
      <c r="Q91" s="69"/>
      <c r="R91" s="69"/>
      <c r="S91" s="69"/>
    </row>
    <row r="92" spans="1:19" s="80" customFormat="1" x14ac:dyDescent="0.15">
      <c r="B92" s="69"/>
      <c r="C92" s="69"/>
      <c r="D92" s="69"/>
      <c r="E92" s="69"/>
      <c r="F92" s="69"/>
      <c r="G92" s="69"/>
      <c r="H92" s="69"/>
      <c r="I92" s="69"/>
      <c r="J92" s="69"/>
      <c r="K92" s="69"/>
      <c r="L92" s="69"/>
      <c r="M92" s="69"/>
      <c r="N92" s="69"/>
      <c r="O92" s="69"/>
      <c r="P92" s="69"/>
      <c r="Q92" s="69"/>
      <c r="R92" s="69"/>
      <c r="S92" s="69"/>
    </row>
    <row r="93" spans="1:19" s="80" customFormat="1" x14ac:dyDescent="0.15">
      <c r="B93" s="69"/>
      <c r="C93" s="69"/>
      <c r="D93" s="69"/>
      <c r="E93" s="69"/>
      <c r="F93" s="69"/>
      <c r="G93" s="69"/>
      <c r="H93" s="69"/>
      <c r="I93" s="69"/>
      <c r="J93" s="69"/>
      <c r="K93" s="69"/>
      <c r="L93" s="69"/>
      <c r="M93" s="69"/>
      <c r="N93" s="69"/>
      <c r="O93" s="69"/>
      <c r="P93" s="69"/>
      <c r="Q93" s="69"/>
      <c r="R93" s="69"/>
      <c r="S93" s="69"/>
    </row>
    <row r="94" spans="1:19" s="80" customFormat="1" x14ac:dyDescent="0.15">
      <c r="B94" s="69"/>
      <c r="C94" s="69"/>
      <c r="D94" s="69"/>
      <c r="E94" s="69"/>
      <c r="F94" s="69"/>
      <c r="G94" s="69"/>
      <c r="H94" s="69"/>
      <c r="I94" s="69"/>
      <c r="J94" s="69"/>
      <c r="K94" s="69"/>
      <c r="L94" s="69"/>
      <c r="M94" s="69"/>
      <c r="N94" s="69"/>
      <c r="O94" s="69"/>
      <c r="P94" s="69"/>
      <c r="Q94" s="69"/>
      <c r="R94" s="69"/>
      <c r="S94" s="69"/>
    </row>
    <row r="95" spans="1:19" x14ac:dyDescent="0.15">
      <c r="A95" s="80"/>
    </row>
    <row r="96" spans="1:19" x14ac:dyDescent="0.15">
      <c r="A96" s="80"/>
    </row>
    <row r="97" spans="1:1" x14ac:dyDescent="0.15">
      <c r="A97" s="80"/>
    </row>
    <row r="98" spans="1:1" x14ac:dyDescent="0.15">
      <c r="A98" s="80"/>
    </row>
    <row r="99" spans="1:1" x14ac:dyDescent="0.15">
      <c r="A99" s="80"/>
    </row>
  </sheetData>
  <mergeCells count="48">
    <mergeCell ref="Q36:S36"/>
    <mergeCell ref="Q37:S37"/>
    <mergeCell ref="Q28:S28"/>
    <mergeCell ref="Q29:S29"/>
    <mergeCell ref="Q31:S31"/>
    <mergeCell ref="Q33:S33"/>
    <mergeCell ref="Q34:S34"/>
    <mergeCell ref="C21:C30"/>
    <mergeCell ref="D21:D23"/>
    <mergeCell ref="Q21:S21"/>
    <mergeCell ref="Q22:S22"/>
    <mergeCell ref="Q23:S23"/>
    <mergeCell ref="Q24:S24"/>
    <mergeCell ref="Q25:S25"/>
    <mergeCell ref="Q26:S26"/>
    <mergeCell ref="D30:E30"/>
    <mergeCell ref="Q30:S30"/>
    <mergeCell ref="Q18:S18"/>
    <mergeCell ref="Q19:S19"/>
    <mergeCell ref="Q27:S27"/>
    <mergeCell ref="D13:D14"/>
    <mergeCell ref="I13:J13"/>
    <mergeCell ref="Q13:S13"/>
    <mergeCell ref="I14:J14"/>
    <mergeCell ref="Q14:S14"/>
    <mergeCell ref="D20:E20"/>
    <mergeCell ref="Q20:S20"/>
    <mergeCell ref="B3:E3"/>
    <mergeCell ref="K3:S3"/>
    <mergeCell ref="B4:C5"/>
    <mergeCell ref="R4:S4"/>
    <mergeCell ref="R5:S5"/>
    <mergeCell ref="B6:B30"/>
    <mergeCell ref="C6:C20"/>
    <mergeCell ref="R6:S6"/>
    <mergeCell ref="R7:S7"/>
    <mergeCell ref="R8:S8"/>
    <mergeCell ref="D15:D17"/>
    <mergeCell ref="Q15:S15"/>
    <mergeCell ref="Q16:S16"/>
    <mergeCell ref="Q17:S17"/>
    <mergeCell ref="R9:S9"/>
    <mergeCell ref="G10:J10"/>
    <mergeCell ref="R10:S10"/>
    <mergeCell ref="G11:J11"/>
    <mergeCell ref="R11:S11"/>
    <mergeCell ref="K12:K37"/>
    <mergeCell ref="Q12:S12"/>
  </mergeCells>
  <phoneticPr fontId="4"/>
  <pageMargins left="0.78740157480314965" right="0.78740157480314965" top="0.78740157480314965" bottom="0.78740157480314965" header="0.39370078740157483" footer="0.39370078740157483"/>
  <pageSetup paperSize="9" scale="65" orientation="landscape" verticalDpi="300"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91"/>
  <sheetViews>
    <sheetView showZeros="0" view="pageBreakPreview" topLeftCell="A13" zoomScale="80" zoomScaleNormal="100" zoomScaleSheetLayoutView="80" workbookViewId="0">
      <selection activeCell="V38" sqref="Q38:V38"/>
    </sheetView>
  </sheetViews>
  <sheetFormatPr defaultRowHeight="13.5" x14ac:dyDescent="0.15"/>
  <cols>
    <col min="1" max="1" width="1.625" style="26" customWidth="1"/>
    <col min="2" max="2" width="3.625" style="26" customWidth="1"/>
    <col min="3" max="3" width="15.625" style="26" customWidth="1"/>
    <col min="4" max="7" width="8.625" style="26" customWidth="1"/>
    <col min="8" max="8" width="1.625" style="118" customWidth="1"/>
    <col min="9" max="9" width="3.625" style="26" customWidth="1"/>
    <col min="10" max="10" width="15.625" style="26" customWidth="1"/>
    <col min="11" max="14" width="8.625" style="26" customWidth="1"/>
    <col min="15" max="15" width="3.5" style="26" customWidth="1"/>
    <col min="16" max="16" width="15.625" style="92" customWidth="1"/>
    <col min="17" max="17" width="8.625" style="26" customWidth="1"/>
    <col min="18" max="18" width="8.625" style="27" customWidth="1"/>
    <col min="19" max="21" width="8.625" style="26" customWidth="1"/>
    <col min="22" max="22" width="10.625" style="27" customWidth="1"/>
    <col min="23" max="24" width="9" style="26"/>
    <col min="25" max="25" width="22.25" style="26" customWidth="1"/>
    <col min="26" max="246" width="9" style="26"/>
    <col min="247" max="247" width="1.375" style="26" customWidth="1"/>
    <col min="248" max="248" width="3.5" style="26" customWidth="1"/>
    <col min="249" max="249" width="22.125" style="26" customWidth="1"/>
    <col min="250" max="250" width="9.75" style="26" customWidth="1"/>
    <col min="251" max="251" width="7.375" style="26" customWidth="1"/>
    <col min="252" max="252" width="9" style="26"/>
    <col min="253" max="253" width="9.25" style="26" customWidth="1"/>
    <col min="254" max="254" width="3.5" style="26" customWidth="1"/>
    <col min="255" max="256" width="12.625" style="26" customWidth="1"/>
    <col min="257" max="257" width="9" style="26"/>
    <col min="258" max="258" width="7.75" style="26" customWidth="1"/>
    <col min="259" max="259" width="13.125" style="26" customWidth="1"/>
    <col min="260" max="260" width="6.125" style="26" customWidth="1"/>
    <col min="261" max="261" width="9.75" style="26" customWidth="1"/>
    <col min="262" max="262" width="1.375" style="26" customWidth="1"/>
    <col min="263" max="502" width="9" style="26"/>
    <col min="503" max="503" width="1.375" style="26" customWidth="1"/>
    <col min="504" max="504" width="3.5" style="26" customWidth="1"/>
    <col min="505" max="505" width="22.125" style="26" customWidth="1"/>
    <col min="506" max="506" width="9.75" style="26" customWidth="1"/>
    <col min="507" max="507" width="7.375" style="26" customWidth="1"/>
    <col min="508" max="508" width="9" style="26"/>
    <col min="509" max="509" width="9.25" style="26" customWidth="1"/>
    <col min="510" max="510" width="3.5" style="26" customWidth="1"/>
    <col min="511" max="512" width="12.625" style="26" customWidth="1"/>
    <col min="513" max="513" width="9" style="26"/>
    <col min="514" max="514" width="7.75" style="26" customWidth="1"/>
    <col min="515" max="515" width="13.125" style="26" customWidth="1"/>
    <col min="516" max="516" width="6.125" style="26" customWidth="1"/>
    <col min="517" max="517" width="9.75" style="26" customWidth="1"/>
    <col min="518" max="518" width="1.375" style="26" customWidth="1"/>
    <col min="519" max="758" width="9" style="26"/>
    <col min="759" max="759" width="1.375" style="26" customWidth="1"/>
    <col min="760" max="760" width="3.5" style="26" customWidth="1"/>
    <col min="761" max="761" width="22.125" style="26" customWidth="1"/>
    <col min="762" max="762" width="9.75" style="26" customWidth="1"/>
    <col min="763" max="763" width="7.375" style="26" customWidth="1"/>
    <col min="764" max="764" width="9" style="26"/>
    <col min="765" max="765" width="9.25" style="26" customWidth="1"/>
    <col min="766" max="766" width="3.5" style="26" customWidth="1"/>
    <col min="767" max="768" width="12.625" style="26" customWidth="1"/>
    <col min="769" max="769" width="9" style="26"/>
    <col min="770" max="770" width="7.75" style="26" customWidth="1"/>
    <col min="771" max="771" width="13.125" style="26" customWidth="1"/>
    <col min="772" max="772" width="6.125" style="26" customWidth="1"/>
    <col min="773" max="773" width="9.75" style="26" customWidth="1"/>
    <col min="774" max="774" width="1.375" style="26" customWidth="1"/>
    <col min="775" max="1014" width="9" style="26"/>
    <col min="1015" max="1015" width="1.375" style="26" customWidth="1"/>
    <col min="1016" max="1016" width="3.5" style="26" customWidth="1"/>
    <col min="1017" max="1017" width="22.125" style="26" customWidth="1"/>
    <col min="1018" max="1018" width="9.75" style="26" customWidth="1"/>
    <col min="1019" max="1019" width="7.375" style="26" customWidth="1"/>
    <col min="1020" max="1020" width="9" style="26"/>
    <col min="1021" max="1021" width="9.25" style="26" customWidth="1"/>
    <col min="1022" max="1022" width="3.5" style="26" customWidth="1"/>
    <col min="1023" max="1024" width="12.625" style="26" customWidth="1"/>
    <col min="1025" max="1025" width="9" style="26"/>
    <col min="1026" max="1026" width="7.75" style="26" customWidth="1"/>
    <col min="1027" max="1027" width="13.125" style="26" customWidth="1"/>
    <col min="1028" max="1028" width="6.125" style="26" customWidth="1"/>
    <col min="1029" max="1029" width="9.75" style="26" customWidth="1"/>
    <col min="1030" max="1030" width="1.375" style="26" customWidth="1"/>
    <col min="1031" max="1270" width="9" style="26"/>
    <col min="1271" max="1271" width="1.375" style="26" customWidth="1"/>
    <col min="1272" max="1272" width="3.5" style="26" customWidth="1"/>
    <col min="1273" max="1273" width="22.125" style="26" customWidth="1"/>
    <col min="1274" max="1274" width="9.75" style="26" customWidth="1"/>
    <col min="1275" max="1275" width="7.375" style="26" customWidth="1"/>
    <col min="1276" max="1276" width="9" style="26"/>
    <col min="1277" max="1277" width="9.25" style="26" customWidth="1"/>
    <col min="1278" max="1278" width="3.5" style="26" customWidth="1"/>
    <col min="1279" max="1280" width="12.625" style="26" customWidth="1"/>
    <col min="1281" max="1281" width="9" style="26"/>
    <col min="1282" max="1282" width="7.75" style="26" customWidth="1"/>
    <col min="1283" max="1283" width="13.125" style="26" customWidth="1"/>
    <col min="1284" max="1284" width="6.125" style="26" customWidth="1"/>
    <col min="1285" max="1285" width="9.75" style="26" customWidth="1"/>
    <col min="1286" max="1286" width="1.375" style="26" customWidth="1"/>
    <col min="1287" max="1526" width="9" style="26"/>
    <col min="1527" max="1527" width="1.375" style="26" customWidth="1"/>
    <col min="1528" max="1528" width="3.5" style="26" customWidth="1"/>
    <col min="1529" max="1529" width="22.125" style="26" customWidth="1"/>
    <col min="1530" max="1530" width="9.75" style="26" customWidth="1"/>
    <col min="1531" max="1531" width="7.375" style="26" customWidth="1"/>
    <col min="1532" max="1532" width="9" style="26"/>
    <col min="1533" max="1533" width="9.25" style="26" customWidth="1"/>
    <col min="1534" max="1534" width="3.5" style="26" customWidth="1"/>
    <col min="1535" max="1536" width="12.625" style="26" customWidth="1"/>
    <col min="1537" max="1537" width="9" style="26"/>
    <col min="1538" max="1538" width="7.75" style="26" customWidth="1"/>
    <col min="1539" max="1539" width="13.125" style="26" customWidth="1"/>
    <col min="1540" max="1540" width="6.125" style="26" customWidth="1"/>
    <col min="1541" max="1541" width="9.75" style="26" customWidth="1"/>
    <col min="1542" max="1542" width="1.375" style="26" customWidth="1"/>
    <col min="1543" max="1782" width="9" style="26"/>
    <col min="1783" max="1783" width="1.375" style="26" customWidth="1"/>
    <col min="1784" max="1784" width="3.5" style="26" customWidth="1"/>
    <col min="1785" max="1785" width="22.125" style="26" customWidth="1"/>
    <col min="1786" max="1786" width="9.75" style="26" customWidth="1"/>
    <col min="1787" max="1787" width="7.375" style="26" customWidth="1"/>
    <col min="1788" max="1788" width="9" style="26"/>
    <col min="1789" max="1789" width="9.25" style="26" customWidth="1"/>
    <col min="1790" max="1790" width="3.5" style="26" customWidth="1"/>
    <col min="1791" max="1792" width="12.625" style="26" customWidth="1"/>
    <col min="1793" max="1793" width="9" style="26"/>
    <col min="1794" max="1794" width="7.75" style="26" customWidth="1"/>
    <col min="1795" max="1795" width="13.125" style="26" customWidth="1"/>
    <col min="1796" max="1796" width="6.125" style="26" customWidth="1"/>
    <col min="1797" max="1797" width="9.75" style="26" customWidth="1"/>
    <col min="1798" max="1798" width="1.375" style="26" customWidth="1"/>
    <col min="1799" max="2038" width="9" style="26"/>
    <col min="2039" max="2039" width="1.375" style="26" customWidth="1"/>
    <col min="2040" max="2040" width="3.5" style="26" customWidth="1"/>
    <col min="2041" max="2041" width="22.125" style="26" customWidth="1"/>
    <col min="2042" max="2042" width="9.75" style="26" customWidth="1"/>
    <col min="2043" max="2043" width="7.375" style="26" customWidth="1"/>
    <col min="2044" max="2044" width="9" style="26"/>
    <col min="2045" max="2045" width="9.25" style="26" customWidth="1"/>
    <col min="2046" max="2046" width="3.5" style="26" customWidth="1"/>
    <col min="2047" max="2048" width="12.625" style="26" customWidth="1"/>
    <col min="2049" max="2049" width="9" style="26"/>
    <col min="2050" max="2050" width="7.75" style="26" customWidth="1"/>
    <col min="2051" max="2051" width="13.125" style="26" customWidth="1"/>
    <col min="2052" max="2052" width="6.125" style="26" customWidth="1"/>
    <col min="2053" max="2053" width="9.75" style="26" customWidth="1"/>
    <col min="2054" max="2054" width="1.375" style="26" customWidth="1"/>
    <col min="2055" max="2294" width="9" style="26"/>
    <col min="2295" max="2295" width="1.375" style="26" customWidth="1"/>
    <col min="2296" max="2296" width="3.5" style="26" customWidth="1"/>
    <col min="2297" max="2297" width="22.125" style="26" customWidth="1"/>
    <col min="2298" max="2298" width="9.75" style="26" customWidth="1"/>
    <col min="2299" max="2299" width="7.375" style="26" customWidth="1"/>
    <col min="2300" max="2300" width="9" style="26"/>
    <col min="2301" max="2301" width="9.25" style="26" customWidth="1"/>
    <col min="2302" max="2302" width="3.5" style="26" customWidth="1"/>
    <col min="2303" max="2304" width="12.625" style="26" customWidth="1"/>
    <col min="2305" max="2305" width="9" style="26"/>
    <col min="2306" max="2306" width="7.75" style="26" customWidth="1"/>
    <col min="2307" max="2307" width="13.125" style="26" customWidth="1"/>
    <col min="2308" max="2308" width="6.125" style="26" customWidth="1"/>
    <col min="2309" max="2309" width="9.75" style="26" customWidth="1"/>
    <col min="2310" max="2310" width="1.375" style="26" customWidth="1"/>
    <col min="2311" max="2550" width="9" style="26"/>
    <col min="2551" max="2551" width="1.375" style="26" customWidth="1"/>
    <col min="2552" max="2552" width="3.5" style="26" customWidth="1"/>
    <col min="2553" max="2553" width="22.125" style="26" customWidth="1"/>
    <col min="2554" max="2554" width="9.75" style="26" customWidth="1"/>
    <col min="2555" max="2555" width="7.375" style="26" customWidth="1"/>
    <col min="2556" max="2556" width="9" style="26"/>
    <col min="2557" max="2557" width="9.25" style="26" customWidth="1"/>
    <col min="2558" max="2558" width="3.5" style="26" customWidth="1"/>
    <col min="2559" max="2560" width="12.625" style="26" customWidth="1"/>
    <col min="2561" max="2561" width="9" style="26"/>
    <col min="2562" max="2562" width="7.75" style="26" customWidth="1"/>
    <col min="2563" max="2563" width="13.125" style="26" customWidth="1"/>
    <col min="2564" max="2564" width="6.125" style="26" customWidth="1"/>
    <col min="2565" max="2565" width="9.75" style="26" customWidth="1"/>
    <col min="2566" max="2566" width="1.375" style="26" customWidth="1"/>
    <col min="2567" max="2806" width="9" style="26"/>
    <col min="2807" max="2807" width="1.375" style="26" customWidth="1"/>
    <col min="2808" max="2808" width="3.5" style="26" customWidth="1"/>
    <col min="2809" max="2809" width="22.125" style="26" customWidth="1"/>
    <col min="2810" max="2810" width="9.75" style="26" customWidth="1"/>
    <col min="2811" max="2811" width="7.375" style="26" customWidth="1"/>
    <col min="2812" max="2812" width="9" style="26"/>
    <col min="2813" max="2813" width="9.25" style="26" customWidth="1"/>
    <col min="2814" max="2814" width="3.5" style="26" customWidth="1"/>
    <col min="2815" max="2816" width="12.625" style="26" customWidth="1"/>
    <col min="2817" max="2817" width="9" style="26"/>
    <col min="2818" max="2818" width="7.75" style="26" customWidth="1"/>
    <col min="2819" max="2819" width="13.125" style="26" customWidth="1"/>
    <col min="2820" max="2820" width="6.125" style="26" customWidth="1"/>
    <col min="2821" max="2821" width="9.75" style="26" customWidth="1"/>
    <col min="2822" max="2822" width="1.375" style="26" customWidth="1"/>
    <col min="2823" max="3062" width="9" style="26"/>
    <col min="3063" max="3063" width="1.375" style="26" customWidth="1"/>
    <col min="3064" max="3064" width="3.5" style="26" customWidth="1"/>
    <col min="3065" max="3065" width="22.125" style="26" customWidth="1"/>
    <col min="3066" max="3066" width="9.75" style="26" customWidth="1"/>
    <col min="3067" max="3067" width="7.375" style="26" customWidth="1"/>
    <col min="3068" max="3068" width="9" style="26"/>
    <col min="3069" max="3069" width="9.25" style="26" customWidth="1"/>
    <col min="3070" max="3070" width="3.5" style="26" customWidth="1"/>
    <col min="3071" max="3072" width="12.625" style="26" customWidth="1"/>
    <col min="3073" max="3073" width="9" style="26"/>
    <col min="3074" max="3074" width="7.75" style="26" customWidth="1"/>
    <col min="3075" max="3075" width="13.125" style="26" customWidth="1"/>
    <col min="3076" max="3076" width="6.125" style="26" customWidth="1"/>
    <col min="3077" max="3077" width="9.75" style="26" customWidth="1"/>
    <col min="3078" max="3078" width="1.375" style="26" customWidth="1"/>
    <col min="3079" max="3318" width="9" style="26"/>
    <col min="3319" max="3319" width="1.375" style="26" customWidth="1"/>
    <col min="3320" max="3320" width="3.5" style="26" customWidth="1"/>
    <col min="3321" max="3321" width="22.125" style="26" customWidth="1"/>
    <col min="3322" max="3322" width="9.75" style="26" customWidth="1"/>
    <col min="3323" max="3323" width="7.375" style="26" customWidth="1"/>
    <col min="3324" max="3324" width="9" style="26"/>
    <col min="3325" max="3325" width="9.25" style="26" customWidth="1"/>
    <col min="3326" max="3326" width="3.5" style="26" customWidth="1"/>
    <col min="3327" max="3328" width="12.625" style="26" customWidth="1"/>
    <col min="3329" max="3329" width="9" style="26"/>
    <col min="3330" max="3330" width="7.75" style="26" customWidth="1"/>
    <col min="3331" max="3331" width="13.125" style="26" customWidth="1"/>
    <col min="3332" max="3332" width="6.125" style="26" customWidth="1"/>
    <col min="3333" max="3333" width="9.75" style="26" customWidth="1"/>
    <col min="3334" max="3334" width="1.375" style="26" customWidth="1"/>
    <col min="3335" max="3574" width="9" style="26"/>
    <col min="3575" max="3575" width="1.375" style="26" customWidth="1"/>
    <col min="3576" max="3576" width="3.5" style="26" customWidth="1"/>
    <col min="3577" max="3577" width="22.125" style="26" customWidth="1"/>
    <col min="3578" max="3578" width="9.75" style="26" customWidth="1"/>
    <col min="3579" max="3579" width="7.375" style="26" customWidth="1"/>
    <col min="3580" max="3580" width="9" style="26"/>
    <col min="3581" max="3581" width="9.25" style="26" customWidth="1"/>
    <col min="3582" max="3582" width="3.5" style="26" customWidth="1"/>
    <col min="3583" max="3584" width="12.625" style="26" customWidth="1"/>
    <col min="3585" max="3585" width="9" style="26"/>
    <col min="3586" max="3586" width="7.75" style="26" customWidth="1"/>
    <col min="3587" max="3587" width="13.125" style="26" customWidth="1"/>
    <col min="3588" max="3588" width="6.125" style="26" customWidth="1"/>
    <col min="3589" max="3589" width="9.75" style="26" customWidth="1"/>
    <col min="3590" max="3590" width="1.375" style="26" customWidth="1"/>
    <col min="3591" max="3830" width="9" style="26"/>
    <col min="3831" max="3831" width="1.375" style="26" customWidth="1"/>
    <col min="3832" max="3832" width="3.5" style="26" customWidth="1"/>
    <col min="3833" max="3833" width="22.125" style="26" customWidth="1"/>
    <col min="3834" max="3834" width="9.75" style="26" customWidth="1"/>
    <col min="3835" max="3835" width="7.375" style="26" customWidth="1"/>
    <col min="3836" max="3836" width="9" style="26"/>
    <col min="3837" max="3837" width="9.25" style="26" customWidth="1"/>
    <col min="3838" max="3838" width="3.5" style="26" customWidth="1"/>
    <col min="3839" max="3840" width="12.625" style="26" customWidth="1"/>
    <col min="3841" max="3841" width="9" style="26"/>
    <col min="3842" max="3842" width="7.75" style="26" customWidth="1"/>
    <col min="3843" max="3843" width="13.125" style="26" customWidth="1"/>
    <col min="3844" max="3844" width="6.125" style="26" customWidth="1"/>
    <col min="3845" max="3845" width="9.75" style="26" customWidth="1"/>
    <col min="3846" max="3846" width="1.375" style="26" customWidth="1"/>
    <col min="3847" max="4086" width="9" style="26"/>
    <col min="4087" max="4087" width="1.375" style="26" customWidth="1"/>
    <col min="4088" max="4088" width="3.5" style="26" customWidth="1"/>
    <col min="4089" max="4089" width="22.125" style="26" customWidth="1"/>
    <col min="4090" max="4090" width="9.75" style="26" customWidth="1"/>
    <col min="4091" max="4091" width="7.375" style="26" customWidth="1"/>
    <col min="4092" max="4092" width="9" style="26"/>
    <col min="4093" max="4093" width="9.25" style="26" customWidth="1"/>
    <col min="4094" max="4094" width="3.5" style="26" customWidth="1"/>
    <col min="4095" max="4096" width="12.625" style="26" customWidth="1"/>
    <col min="4097" max="4097" width="9" style="26"/>
    <col min="4098" max="4098" width="7.75" style="26" customWidth="1"/>
    <col min="4099" max="4099" width="13.125" style="26" customWidth="1"/>
    <col min="4100" max="4100" width="6.125" style="26" customWidth="1"/>
    <col min="4101" max="4101" width="9.75" style="26" customWidth="1"/>
    <col min="4102" max="4102" width="1.375" style="26" customWidth="1"/>
    <col min="4103" max="4342" width="9" style="26"/>
    <col min="4343" max="4343" width="1.375" style="26" customWidth="1"/>
    <col min="4344" max="4344" width="3.5" style="26" customWidth="1"/>
    <col min="4345" max="4345" width="22.125" style="26" customWidth="1"/>
    <col min="4346" max="4346" width="9.75" style="26" customWidth="1"/>
    <col min="4347" max="4347" width="7.375" style="26" customWidth="1"/>
    <col min="4348" max="4348" width="9" style="26"/>
    <col min="4349" max="4349" width="9.25" style="26" customWidth="1"/>
    <col min="4350" max="4350" width="3.5" style="26" customWidth="1"/>
    <col min="4351" max="4352" width="12.625" style="26" customWidth="1"/>
    <col min="4353" max="4353" width="9" style="26"/>
    <col min="4354" max="4354" width="7.75" style="26" customWidth="1"/>
    <col min="4355" max="4355" width="13.125" style="26" customWidth="1"/>
    <col min="4356" max="4356" width="6.125" style="26" customWidth="1"/>
    <col min="4357" max="4357" width="9.75" style="26" customWidth="1"/>
    <col min="4358" max="4358" width="1.375" style="26" customWidth="1"/>
    <col min="4359" max="4598" width="9" style="26"/>
    <col min="4599" max="4599" width="1.375" style="26" customWidth="1"/>
    <col min="4600" max="4600" width="3.5" style="26" customWidth="1"/>
    <col min="4601" max="4601" width="22.125" style="26" customWidth="1"/>
    <col min="4602" max="4602" width="9.75" style="26" customWidth="1"/>
    <col min="4603" max="4603" width="7.375" style="26" customWidth="1"/>
    <col min="4604" max="4604" width="9" style="26"/>
    <col min="4605" max="4605" width="9.25" style="26" customWidth="1"/>
    <col min="4606" max="4606" width="3.5" style="26" customWidth="1"/>
    <col min="4607" max="4608" width="12.625" style="26" customWidth="1"/>
    <col min="4609" max="4609" width="9" style="26"/>
    <col min="4610" max="4610" width="7.75" style="26" customWidth="1"/>
    <col min="4611" max="4611" width="13.125" style="26" customWidth="1"/>
    <col min="4612" max="4612" width="6.125" style="26" customWidth="1"/>
    <col min="4613" max="4613" width="9.75" style="26" customWidth="1"/>
    <col min="4614" max="4614" width="1.375" style="26" customWidth="1"/>
    <col min="4615" max="4854" width="9" style="26"/>
    <col min="4855" max="4855" width="1.375" style="26" customWidth="1"/>
    <col min="4856" max="4856" width="3.5" style="26" customWidth="1"/>
    <col min="4857" max="4857" width="22.125" style="26" customWidth="1"/>
    <col min="4858" max="4858" width="9.75" style="26" customWidth="1"/>
    <col min="4859" max="4859" width="7.375" style="26" customWidth="1"/>
    <col min="4860" max="4860" width="9" style="26"/>
    <col min="4861" max="4861" width="9.25" style="26" customWidth="1"/>
    <col min="4862" max="4862" width="3.5" style="26" customWidth="1"/>
    <col min="4863" max="4864" width="12.625" style="26" customWidth="1"/>
    <col min="4865" max="4865" width="9" style="26"/>
    <col min="4866" max="4866" width="7.75" style="26" customWidth="1"/>
    <col min="4867" max="4867" width="13.125" style="26" customWidth="1"/>
    <col min="4868" max="4868" width="6.125" style="26" customWidth="1"/>
    <col min="4869" max="4869" width="9.75" style="26" customWidth="1"/>
    <col min="4870" max="4870" width="1.375" style="26" customWidth="1"/>
    <col min="4871" max="5110" width="9" style="26"/>
    <col min="5111" max="5111" width="1.375" style="26" customWidth="1"/>
    <col min="5112" max="5112" width="3.5" style="26" customWidth="1"/>
    <col min="5113" max="5113" width="22.125" style="26" customWidth="1"/>
    <col min="5114" max="5114" width="9.75" style="26" customWidth="1"/>
    <col min="5115" max="5115" width="7.375" style="26" customWidth="1"/>
    <col min="5116" max="5116" width="9" style="26"/>
    <col min="5117" max="5117" width="9.25" style="26" customWidth="1"/>
    <col min="5118" max="5118" width="3.5" style="26" customWidth="1"/>
    <col min="5119" max="5120" width="12.625" style="26" customWidth="1"/>
    <col min="5121" max="5121" width="9" style="26"/>
    <col min="5122" max="5122" width="7.75" style="26" customWidth="1"/>
    <col min="5123" max="5123" width="13.125" style="26" customWidth="1"/>
    <col min="5124" max="5124" width="6.125" style="26" customWidth="1"/>
    <col min="5125" max="5125" width="9.75" style="26" customWidth="1"/>
    <col min="5126" max="5126" width="1.375" style="26" customWidth="1"/>
    <col min="5127" max="5366" width="9" style="26"/>
    <col min="5367" max="5367" width="1.375" style="26" customWidth="1"/>
    <col min="5368" max="5368" width="3.5" style="26" customWidth="1"/>
    <col min="5369" max="5369" width="22.125" style="26" customWidth="1"/>
    <col min="5370" max="5370" width="9.75" style="26" customWidth="1"/>
    <col min="5371" max="5371" width="7.375" style="26" customWidth="1"/>
    <col min="5372" max="5372" width="9" style="26"/>
    <col min="5373" max="5373" width="9.25" style="26" customWidth="1"/>
    <col min="5374" max="5374" width="3.5" style="26" customWidth="1"/>
    <col min="5375" max="5376" width="12.625" style="26" customWidth="1"/>
    <col min="5377" max="5377" width="9" style="26"/>
    <col min="5378" max="5378" width="7.75" style="26" customWidth="1"/>
    <col min="5379" max="5379" width="13.125" style="26" customWidth="1"/>
    <col min="5380" max="5380" width="6.125" style="26" customWidth="1"/>
    <col min="5381" max="5381" width="9.75" style="26" customWidth="1"/>
    <col min="5382" max="5382" width="1.375" style="26" customWidth="1"/>
    <col min="5383" max="5622" width="9" style="26"/>
    <col min="5623" max="5623" width="1.375" style="26" customWidth="1"/>
    <col min="5624" max="5624" width="3.5" style="26" customWidth="1"/>
    <col min="5625" max="5625" width="22.125" style="26" customWidth="1"/>
    <col min="5626" max="5626" width="9.75" style="26" customWidth="1"/>
    <col min="5627" max="5627" width="7.375" style="26" customWidth="1"/>
    <col min="5628" max="5628" width="9" style="26"/>
    <col min="5629" max="5629" width="9.25" style="26" customWidth="1"/>
    <col min="5630" max="5630" width="3.5" style="26" customWidth="1"/>
    <col min="5631" max="5632" width="12.625" style="26" customWidth="1"/>
    <col min="5633" max="5633" width="9" style="26"/>
    <col min="5634" max="5634" width="7.75" style="26" customWidth="1"/>
    <col min="5635" max="5635" width="13.125" style="26" customWidth="1"/>
    <col min="5636" max="5636" width="6.125" style="26" customWidth="1"/>
    <col min="5637" max="5637" width="9.75" style="26" customWidth="1"/>
    <col min="5638" max="5638" width="1.375" style="26" customWidth="1"/>
    <col min="5639" max="5878" width="9" style="26"/>
    <col min="5879" max="5879" width="1.375" style="26" customWidth="1"/>
    <col min="5880" max="5880" width="3.5" style="26" customWidth="1"/>
    <col min="5881" max="5881" width="22.125" style="26" customWidth="1"/>
    <col min="5882" max="5882" width="9.75" style="26" customWidth="1"/>
    <col min="5883" max="5883" width="7.375" style="26" customWidth="1"/>
    <col min="5884" max="5884" width="9" style="26"/>
    <col min="5885" max="5885" width="9.25" style="26" customWidth="1"/>
    <col min="5886" max="5886" width="3.5" style="26" customWidth="1"/>
    <col min="5887" max="5888" width="12.625" style="26" customWidth="1"/>
    <col min="5889" max="5889" width="9" style="26"/>
    <col min="5890" max="5890" width="7.75" style="26" customWidth="1"/>
    <col min="5891" max="5891" width="13.125" style="26" customWidth="1"/>
    <col min="5892" max="5892" width="6.125" style="26" customWidth="1"/>
    <col min="5893" max="5893" width="9.75" style="26" customWidth="1"/>
    <col min="5894" max="5894" width="1.375" style="26" customWidth="1"/>
    <col min="5895" max="6134" width="9" style="26"/>
    <col min="6135" max="6135" width="1.375" style="26" customWidth="1"/>
    <col min="6136" max="6136" width="3.5" style="26" customWidth="1"/>
    <col min="6137" max="6137" width="22.125" style="26" customWidth="1"/>
    <col min="6138" max="6138" width="9.75" style="26" customWidth="1"/>
    <col min="6139" max="6139" width="7.375" style="26" customWidth="1"/>
    <col min="6140" max="6140" width="9" style="26"/>
    <col min="6141" max="6141" width="9.25" style="26" customWidth="1"/>
    <col min="6142" max="6142" width="3.5" style="26" customWidth="1"/>
    <col min="6143" max="6144" width="12.625" style="26" customWidth="1"/>
    <col min="6145" max="6145" width="9" style="26"/>
    <col min="6146" max="6146" width="7.75" style="26" customWidth="1"/>
    <col min="6147" max="6147" width="13.125" style="26" customWidth="1"/>
    <col min="6148" max="6148" width="6.125" style="26" customWidth="1"/>
    <col min="6149" max="6149" width="9.75" style="26" customWidth="1"/>
    <col min="6150" max="6150" width="1.375" style="26" customWidth="1"/>
    <col min="6151" max="6390" width="9" style="26"/>
    <col min="6391" max="6391" width="1.375" style="26" customWidth="1"/>
    <col min="6392" max="6392" width="3.5" style="26" customWidth="1"/>
    <col min="6393" max="6393" width="22.125" style="26" customWidth="1"/>
    <col min="6394" max="6394" width="9.75" style="26" customWidth="1"/>
    <col min="6395" max="6395" width="7.375" style="26" customWidth="1"/>
    <col min="6396" max="6396" width="9" style="26"/>
    <col min="6397" max="6397" width="9.25" style="26" customWidth="1"/>
    <col min="6398" max="6398" width="3.5" style="26" customWidth="1"/>
    <col min="6399" max="6400" width="12.625" style="26" customWidth="1"/>
    <col min="6401" max="6401" width="9" style="26"/>
    <col min="6402" max="6402" width="7.75" style="26" customWidth="1"/>
    <col min="6403" max="6403" width="13.125" style="26" customWidth="1"/>
    <col min="6404" max="6404" width="6.125" style="26" customWidth="1"/>
    <col min="6405" max="6405" width="9.75" style="26" customWidth="1"/>
    <col min="6406" max="6406" width="1.375" style="26" customWidth="1"/>
    <col min="6407" max="6646" width="9" style="26"/>
    <col min="6647" max="6647" width="1.375" style="26" customWidth="1"/>
    <col min="6648" max="6648" width="3.5" style="26" customWidth="1"/>
    <col min="6649" max="6649" width="22.125" style="26" customWidth="1"/>
    <col min="6650" max="6650" width="9.75" style="26" customWidth="1"/>
    <col min="6651" max="6651" width="7.375" style="26" customWidth="1"/>
    <col min="6652" max="6652" width="9" style="26"/>
    <col min="6653" max="6653" width="9.25" style="26" customWidth="1"/>
    <col min="6654" max="6654" width="3.5" style="26" customWidth="1"/>
    <col min="6655" max="6656" width="12.625" style="26" customWidth="1"/>
    <col min="6657" max="6657" width="9" style="26"/>
    <col min="6658" max="6658" width="7.75" style="26" customWidth="1"/>
    <col min="6659" max="6659" width="13.125" style="26" customWidth="1"/>
    <col min="6660" max="6660" width="6.125" style="26" customWidth="1"/>
    <col min="6661" max="6661" width="9.75" style="26" customWidth="1"/>
    <col min="6662" max="6662" width="1.375" style="26" customWidth="1"/>
    <col min="6663" max="6902" width="9" style="26"/>
    <col min="6903" max="6903" width="1.375" style="26" customWidth="1"/>
    <col min="6904" max="6904" width="3.5" style="26" customWidth="1"/>
    <col min="6905" max="6905" width="22.125" style="26" customWidth="1"/>
    <col min="6906" max="6906" width="9.75" style="26" customWidth="1"/>
    <col min="6907" max="6907" width="7.375" style="26" customWidth="1"/>
    <col min="6908" max="6908" width="9" style="26"/>
    <col min="6909" max="6909" width="9.25" style="26" customWidth="1"/>
    <col min="6910" max="6910" width="3.5" style="26" customWidth="1"/>
    <col min="6911" max="6912" width="12.625" style="26" customWidth="1"/>
    <col min="6913" max="6913" width="9" style="26"/>
    <col min="6914" max="6914" width="7.75" style="26" customWidth="1"/>
    <col min="6915" max="6915" width="13.125" style="26" customWidth="1"/>
    <col min="6916" max="6916" width="6.125" style="26" customWidth="1"/>
    <col min="6917" max="6917" width="9.75" style="26" customWidth="1"/>
    <col min="6918" max="6918" width="1.375" style="26" customWidth="1"/>
    <col min="6919" max="7158" width="9" style="26"/>
    <col min="7159" max="7159" width="1.375" style="26" customWidth="1"/>
    <col min="7160" max="7160" width="3.5" style="26" customWidth="1"/>
    <col min="7161" max="7161" width="22.125" style="26" customWidth="1"/>
    <col min="7162" max="7162" width="9.75" style="26" customWidth="1"/>
    <col min="7163" max="7163" width="7.375" style="26" customWidth="1"/>
    <col min="7164" max="7164" width="9" style="26"/>
    <col min="7165" max="7165" width="9.25" style="26" customWidth="1"/>
    <col min="7166" max="7166" width="3.5" style="26" customWidth="1"/>
    <col min="7167" max="7168" width="12.625" style="26" customWidth="1"/>
    <col min="7169" max="7169" width="9" style="26"/>
    <col min="7170" max="7170" width="7.75" style="26" customWidth="1"/>
    <col min="7171" max="7171" width="13.125" style="26" customWidth="1"/>
    <col min="7172" max="7172" width="6.125" style="26" customWidth="1"/>
    <col min="7173" max="7173" width="9.75" style="26" customWidth="1"/>
    <col min="7174" max="7174" width="1.375" style="26" customWidth="1"/>
    <col min="7175" max="7414" width="9" style="26"/>
    <col min="7415" max="7415" width="1.375" style="26" customWidth="1"/>
    <col min="7416" max="7416" width="3.5" style="26" customWidth="1"/>
    <col min="7417" max="7417" width="22.125" style="26" customWidth="1"/>
    <col min="7418" max="7418" width="9.75" style="26" customWidth="1"/>
    <col min="7419" max="7419" width="7.375" style="26" customWidth="1"/>
    <col min="7420" max="7420" width="9" style="26"/>
    <col min="7421" max="7421" width="9.25" style="26" customWidth="1"/>
    <col min="7422" max="7422" width="3.5" style="26" customWidth="1"/>
    <col min="7423" max="7424" width="12.625" style="26" customWidth="1"/>
    <col min="7425" max="7425" width="9" style="26"/>
    <col min="7426" max="7426" width="7.75" style="26" customWidth="1"/>
    <col min="7427" max="7427" width="13.125" style="26" customWidth="1"/>
    <col min="7428" max="7428" width="6.125" style="26" customWidth="1"/>
    <col min="7429" max="7429" width="9.75" style="26" customWidth="1"/>
    <col min="7430" max="7430" width="1.375" style="26" customWidth="1"/>
    <col min="7431" max="7670" width="9" style="26"/>
    <col min="7671" max="7671" width="1.375" style="26" customWidth="1"/>
    <col min="7672" max="7672" width="3.5" style="26" customWidth="1"/>
    <col min="7673" max="7673" width="22.125" style="26" customWidth="1"/>
    <col min="7674" max="7674" width="9.75" style="26" customWidth="1"/>
    <col min="7675" max="7675" width="7.375" style="26" customWidth="1"/>
    <col min="7676" max="7676" width="9" style="26"/>
    <col min="7677" max="7677" width="9.25" style="26" customWidth="1"/>
    <col min="7678" max="7678" width="3.5" style="26" customWidth="1"/>
    <col min="7679" max="7680" width="12.625" style="26" customWidth="1"/>
    <col min="7681" max="7681" width="9" style="26"/>
    <col min="7682" max="7682" width="7.75" style="26" customWidth="1"/>
    <col min="7683" max="7683" width="13.125" style="26" customWidth="1"/>
    <col min="7684" max="7684" width="6.125" style="26" customWidth="1"/>
    <col min="7685" max="7685" width="9.75" style="26" customWidth="1"/>
    <col min="7686" max="7686" width="1.375" style="26" customWidth="1"/>
    <col min="7687" max="7926" width="9" style="26"/>
    <col min="7927" max="7927" width="1.375" style="26" customWidth="1"/>
    <col min="7928" max="7928" width="3.5" style="26" customWidth="1"/>
    <col min="7929" max="7929" width="22.125" style="26" customWidth="1"/>
    <col min="7930" max="7930" width="9.75" style="26" customWidth="1"/>
    <col min="7931" max="7931" width="7.375" style="26" customWidth="1"/>
    <col min="7932" max="7932" width="9" style="26"/>
    <col min="7933" max="7933" width="9.25" style="26" customWidth="1"/>
    <col min="7934" max="7934" width="3.5" style="26" customWidth="1"/>
    <col min="7935" max="7936" width="12.625" style="26" customWidth="1"/>
    <col min="7937" max="7937" width="9" style="26"/>
    <col min="7938" max="7938" width="7.75" style="26" customWidth="1"/>
    <col min="7939" max="7939" width="13.125" style="26" customWidth="1"/>
    <col min="7940" max="7940" width="6.125" style="26" customWidth="1"/>
    <col min="7941" max="7941" width="9.75" style="26" customWidth="1"/>
    <col min="7942" max="7942" width="1.375" style="26" customWidth="1"/>
    <col min="7943" max="8182" width="9" style="26"/>
    <col min="8183" max="8183" width="1.375" style="26" customWidth="1"/>
    <col min="8184" max="8184" width="3.5" style="26" customWidth="1"/>
    <col min="8185" max="8185" width="22.125" style="26" customWidth="1"/>
    <col min="8186" max="8186" width="9.75" style="26" customWidth="1"/>
    <col min="8187" max="8187" width="7.375" style="26" customWidth="1"/>
    <col min="8188" max="8188" width="9" style="26"/>
    <col min="8189" max="8189" width="9.25" style="26" customWidth="1"/>
    <col min="8190" max="8190" width="3.5" style="26" customWidth="1"/>
    <col min="8191" max="8192" width="12.625" style="26" customWidth="1"/>
    <col min="8193" max="8193" width="9" style="26"/>
    <col min="8194" max="8194" width="7.75" style="26" customWidth="1"/>
    <col min="8195" max="8195" width="13.125" style="26" customWidth="1"/>
    <col min="8196" max="8196" width="6.125" style="26" customWidth="1"/>
    <col min="8197" max="8197" width="9.75" style="26" customWidth="1"/>
    <col min="8198" max="8198" width="1.375" style="26" customWidth="1"/>
    <col min="8199" max="8438" width="9" style="26"/>
    <col min="8439" max="8439" width="1.375" style="26" customWidth="1"/>
    <col min="8440" max="8440" width="3.5" style="26" customWidth="1"/>
    <col min="8441" max="8441" width="22.125" style="26" customWidth="1"/>
    <col min="8442" max="8442" width="9.75" style="26" customWidth="1"/>
    <col min="8443" max="8443" width="7.375" style="26" customWidth="1"/>
    <col min="8444" max="8444" width="9" style="26"/>
    <col min="8445" max="8445" width="9.25" style="26" customWidth="1"/>
    <col min="8446" max="8446" width="3.5" style="26" customWidth="1"/>
    <col min="8447" max="8448" width="12.625" style="26" customWidth="1"/>
    <col min="8449" max="8449" width="9" style="26"/>
    <col min="8450" max="8450" width="7.75" style="26" customWidth="1"/>
    <col min="8451" max="8451" width="13.125" style="26" customWidth="1"/>
    <col min="8452" max="8452" width="6.125" style="26" customWidth="1"/>
    <col min="8453" max="8453" width="9.75" style="26" customWidth="1"/>
    <col min="8454" max="8454" width="1.375" style="26" customWidth="1"/>
    <col min="8455" max="8694" width="9" style="26"/>
    <col min="8695" max="8695" width="1.375" style="26" customWidth="1"/>
    <col min="8696" max="8696" width="3.5" style="26" customWidth="1"/>
    <col min="8697" max="8697" width="22.125" style="26" customWidth="1"/>
    <col min="8698" max="8698" width="9.75" style="26" customWidth="1"/>
    <col min="8699" max="8699" width="7.375" style="26" customWidth="1"/>
    <col min="8700" max="8700" width="9" style="26"/>
    <col min="8701" max="8701" width="9.25" style="26" customWidth="1"/>
    <col min="8702" max="8702" width="3.5" style="26" customWidth="1"/>
    <col min="8703" max="8704" width="12.625" style="26" customWidth="1"/>
    <col min="8705" max="8705" width="9" style="26"/>
    <col min="8706" max="8706" width="7.75" style="26" customWidth="1"/>
    <col min="8707" max="8707" width="13.125" style="26" customWidth="1"/>
    <col min="8708" max="8708" width="6.125" style="26" customWidth="1"/>
    <col min="8709" max="8709" width="9.75" style="26" customWidth="1"/>
    <col min="8710" max="8710" width="1.375" style="26" customWidth="1"/>
    <col min="8711" max="8950" width="9" style="26"/>
    <col min="8951" max="8951" width="1.375" style="26" customWidth="1"/>
    <col min="8952" max="8952" width="3.5" style="26" customWidth="1"/>
    <col min="8953" max="8953" width="22.125" style="26" customWidth="1"/>
    <col min="8954" max="8954" width="9.75" style="26" customWidth="1"/>
    <col min="8955" max="8955" width="7.375" style="26" customWidth="1"/>
    <col min="8956" max="8956" width="9" style="26"/>
    <col min="8957" max="8957" width="9.25" style="26" customWidth="1"/>
    <col min="8958" max="8958" width="3.5" style="26" customWidth="1"/>
    <col min="8959" max="8960" width="12.625" style="26" customWidth="1"/>
    <col min="8961" max="8961" width="9" style="26"/>
    <col min="8962" max="8962" width="7.75" style="26" customWidth="1"/>
    <col min="8963" max="8963" width="13.125" style="26" customWidth="1"/>
    <col min="8964" max="8964" width="6.125" style="26" customWidth="1"/>
    <col min="8965" max="8965" width="9.75" style="26" customWidth="1"/>
    <col min="8966" max="8966" width="1.375" style="26" customWidth="1"/>
    <col min="8967" max="9206" width="9" style="26"/>
    <col min="9207" max="9207" width="1.375" style="26" customWidth="1"/>
    <col min="9208" max="9208" width="3.5" style="26" customWidth="1"/>
    <col min="9209" max="9209" width="22.125" style="26" customWidth="1"/>
    <col min="9210" max="9210" width="9.75" style="26" customWidth="1"/>
    <col min="9211" max="9211" width="7.375" style="26" customWidth="1"/>
    <col min="9212" max="9212" width="9" style="26"/>
    <col min="9213" max="9213" width="9.25" style="26" customWidth="1"/>
    <col min="9214" max="9214" width="3.5" style="26" customWidth="1"/>
    <col min="9215" max="9216" width="12.625" style="26" customWidth="1"/>
    <col min="9217" max="9217" width="9" style="26"/>
    <col min="9218" max="9218" width="7.75" style="26" customWidth="1"/>
    <col min="9219" max="9219" width="13.125" style="26" customWidth="1"/>
    <col min="9220" max="9220" width="6.125" style="26" customWidth="1"/>
    <col min="9221" max="9221" width="9.75" style="26" customWidth="1"/>
    <col min="9222" max="9222" width="1.375" style="26" customWidth="1"/>
    <col min="9223" max="9462" width="9" style="26"/>
    <col min="9463" max="9463" width="1.375" style="26" customWidth="1"/>
    <col min="9464" max="9464" width="3.5" style="26" customWidth="1"/>
    <col min="9465" max="9465" width="22.125" style="26" customWidth="1"/>
    <col min="9466" max="9466" width="9.75" style="26" customWidth="1"/>
    <col min="9467" max="9467" width="7.375" style="26" customWidth="1"/>
    <col min="9468" max="9468" width="9" style="26"/>
    <col min="9469" max="9469" width="9.25" style="26" customWidth="1"/>
    <col min="9470" max="9470" width="3.5" style="26" customWidth="1"/>
    <col min="9471" max="9472" width="12.625" style="26" customWidth="1"/>
    <col min="9473" max="9473" width="9" style="26"/>
    <col min="9474" max="9474" width="7.75" style="26" customWidth="1"/>
    <col min="9475" max="9475" width="13.125" style="26" customWidth="1"/>
    <col min="9476" max="9476" width="6.125" style="26" customWidth="1"/>
    <col min="9477" max="9477" width="9.75" style="26" customWidth="1"/>
    <col min="9478" max="9478" width="1.375" style="26" customWidth="1"/>
    <col min="9479" max="9718" width="9" style="26"/>
    <col min="9719" max="9719" width="1.375" style="26" customWidth="1"/>
    <col min="9720" max="9720" width="3.5" style="26" customWidth="1"/>
    <col min="9721" max="9721" width="22.125" style="26" customWidth="1"/>
    <col min="9722" max="9722" width="9.75" style="26" customWidth="1"/>
    <col min="9723" max="9723" width="7.375" style="26" customWidth="1"/>
    <col min="9724" max="9724" width="9" style="26"/>
    <col min="9725" max="9725" width="9.25" style="26" customWidth="1"/>
    <col min="9726" max="9726" width="3.5" style="26" customWidth="1"/>
    <col min="9727" max="9728" width="12.625" style="26" customWidth="1"/>
    <col min="9729" max="9729" width="9" style="26"/>
    <col min="9730" max="9730" width="7.75" style="26" customWidth="1"/>
    <col min="9731" max="9731" width="13.125" style="26" customWidth="1"/>
    <col min="9732" max="9732" width="6.125" style="26" customWidth="1"/>
    <col min="9733" max="9733" width="9.75" style="26" customWidth="1"/>
    <col min="9734" max="9734" width="1.375" style="26" customWidth="1"/>
    <col min="9735" max="9974" width="9" style="26"/>
    <col min="9975" max="9975" width="1.375" style="26" customWidth="1"/>
    <col min="9976" max="9976" width="3.5" style="26" customWidth="1"/>
    <col min="9977" max="9977" width="22.125" style="26" customWidth="1"/>
    <col min="9978" max="9978" width="9.75" style="26" customWidth="1"/>
    <col min="9979" max="9979" width="7.375" style="26" customWidth="1"/>
    <col min="9980" max="9980" width="9" style="26"/>
    <col min="9981" max="9981" width="9.25" style="26" customWidth="1"/>
    <col min="9982" max="9982" width="3.5" style="26" customWidth="1"/>
    <col min="9983" max="9984" width="12.625" style="26" customWidth="1"/>
    <col min="9985" max="9985" width="9" style="26"/>
    <col min="9986" max="9986" width="7.75" style="26" customWidth="1"/>
    <col min="9987" max="9987" width="13.125" style="26" customWidth="1"/>
    <col min="9988" max="9988" width="6.125" style="26" customWidth="1"/>
    <col min="9989" max="9989" width="9.75" style="26" customWidth="1"/>
    <col min="9990" max="9990" width="1.375" style="26" customWidth="1"/>
    <col min="9991" max="10230" width="9" style="26"/>
    <col min="10231" max="10231" width="1.375" style="26" customWidth="1"/>
    <col min="10232" max="10232" width="3.5" style="26" customWidth="1"/>
    <col min="10233" max="10233" width="22.125" style="26" customWidth="1"/>
    <col min="10234" max="10234" width="9.75" style="26" customWidth="1"/>
    <col min="10235" max="10235" width="7.375" style="26" customWidth="1"/>
    <col min="10236" max="10236" width="9" style="26"/>
    <col min="10237" max="10237" width="9.25" style="26" customWidth="1"/>
    <col min="10238" max="10238" width="3.5" style="26" customWidth="1"/>
    <col min="10239" max="10240" width="12.625" style="26" customWidth="1"/>
    <col min="10241" max="10241" width="9" style="26"/>
    <col min="10242" max="10242" width="7.75" style="26" customWidth="1"/>
    <col min="10243" max="10243" width="13.125" style="26" customWidth="1"/>
    <col min="10244" max="10244" width="6.125" style="26" customWidth="1"/>
    <col min="10245" max="10245" width="9.75" style="26" customWidth="1"/>
    <col min="10246" max="10246" width="1.375" style="26" customWidth="1"/>
    <col min="10247" max="10486" width="9" style="26"/>
    <col min="10487" max="10487" width="1.375" style="26" customWidth="1"/>
    <col min="10488" max="10488" width="3.5" style="26" customWidth="1"/>
    <col min="10489" max="10489" width="22.125" style="26" customWidth="1"/>
    <col min="10490" max="10490" width="9.75" style="26" customWidth="1"/>
    <col min="10491" max="10491" width="7.375" style="26" customWidth="1"/>
    <col min="10492" max="10492" width="9" style="26"/>
    <col min="10493" max="10493" width="9.25" style="26" customWidth="1"/>
    <col min="10494" max="10494" width="3.5" style="26" customWidth="1"/>
    <col min="10495" max="10496" width="12.625" style="26" customWidth="1"/>
    <col min="10497" max="10497" width="9" style="26"/>
    <col min="10498" max="10498" width="7.75" style="26" customWidth="1"/>
    <col min="10499" max="10499" width="13.125" style="26" customWidth="1"/>
    <col min="10500" max="10500" width="6.125" style="26" customWidth="1"/>
    <col min="10501" max="10501" width="9.75" style="26" customWidth="1"/>
    <col min="10502" max="10502" width="1.375" style="26" customWidth="1"/>
    <col min="10503" max="10742" width="9" style="26"/>
    <col min="10743" max="10743" width="1.375" style="26" customWidth="1"/>
    <col min="10744" max="10744" width="3.5" style="26" customWidth="1"/>
    <col min="10745" max="10745" width="22.125" style="26" customWidth="1"/>
    <col min="10746" max="10746" width="9.75" style="26" customWidth="1"/>
    <col min="10747" max="10747" width="7.375" style="26" customWidth="1"/>
    <col min="10748" max="10748" width="9" style="26"/>
    <col min="10749" max="10749" width="9.25" style="26" customWidth="1"/>
    <col min="10750" max="10750" width="3.5" style="26" customWidth="1"/>
    <col min="10751" max="10752" width="12.625" style="26" customWidth="1"/>
    <col min="10753" max="10753" width="9" style="26"/>
    <col min="10754" max="10754" width="7.75" style="26" customWidth="1"/>
    <col min="10755" max="10755" width="13.125" style="26" customWidth="1"/>
    <col min="10756" max="10756" width="6.125" style="26" customWidth="1"/>
    <col min="10757" max="10757" width="9.75" style="26" customWidth="1"/>
    <col min="10758" max="10758" width="1.375" style="26" customWidth="1"/>
    <col min="10759" max="10998" width="9" style="26"/>
    <col min="10999" max="10999" width="1.375" style="26" customWidth="1"/>
    <col min="11000" max="11000" width="3.5" style="26" customWidth="1"/>
    <col min="11001" max="11001" width="22.125" style="26" customWidth="1"/>
    <col min="11002" max="11002" width="9.75" style="26" customWidth="1"/>
    <col min="11003" max="11003" width="7.375" style="26" customWidth="1"/>
    <col min="11004" max="11004" width="9" style="26"/>
    <col min="11005" max="11005" width="9.25" style="26" customWidth="1"/>
    <col min="11006" max="11006" width="3.5" style="26" customWidth="1"/>
    <col min="11007" max="11008" width="12.625" style="26" customWidth="1"/>
    <col min="11009" max="11009" width="9" style="26"/>
    <col min="11010" max="11010" width="7.75" style="26" customWidth="1"/>
    <col min="11011" max="11011" width="13.125" style="26" customWidth="1"/>
    <col min="11012" max="11012" width="6.125" style="26" customWidth="1"/>
    <col min="11013" max="11013" width="9.75" style="26" customWidth="1"/>
    <col min="11014" max="11014" width="1.375" style="26" customWidth="1"/>
    <col min="11015" max="11254" width="9" style="26"/>
    <col min="11255" max="11255" width="1.375" style="26" customWidth="1"/>
    <col min="11256" max="11256" width="3.5" style="26" customWidth="1"/>
    <col min="11257" max="11257" width="22.125" style="26" customWidth="1"/>
    <col min="11258" max="11258" width="9.75" style="26" customWidth="1"/>
    <col min="11259" max="11259" width="7.375" style="26" customWidth="1"/>
    <col min="11260" max="11260" width="9" style="26"/>
    <col min="11261" max="11261" width="9.25" style="26" customWidth="1"/>
    <col min="11262" max="11262" width="3.5" style="26" customWidth="1"/>
    <col min="11263" max="11264" width="12.625" style="26" customWidth="1"/>
    <col min="11265" max="11265" width="9" style="26"/>
    <col min="11266" max="11266" width="7.75" style="26" customWidth="1"/>
    <col min="11267" max="11267" width="13.125" style="26" customWidth="1"/>
    <col min="11268" max="11268" width="6.125" style="26" customWidth="1"/>
    <col min="11269" max="11269" width="9.75" style="26" customWidth="1"/>
    <col min="11270" max="11270" width="1.375" style="26" customWidth="1"/>
    <col min="11271" max="11510" width="9" style="26"/>
    <col min="11511" max="11511" width="1.375" style="26" customWidth="1"/>
    <col min="11512" max="11512" width="3.5" style="26" customWidth="1"/>
    <col min="11513" max="11513" width="22.125" style="26" customWidth="1"/>
    <col min="11514" max="11514" width="9.75" style="26" customWidth="1"/>
    <col min="11515" max="11515" width="7.375" style="26" customWidth="1"/>
    <col min="11516" max="11516" width="9" style="26"/>
    <col min="11517" max="11517" width="9.25" style="26" customWidth="1"/>
    <col min="11518" max="11518" width="3.5" style="26" customWidth="1"/>
    <col min="11519" max="11520" width="12.625" style="26" customWidth="1"/>
    <col min="11521" max="11521" width="9" style="26"/>
    <col min="11522" max="11522" width="7.75" style="26" customWidth="1"/>
    <col min="11523" max="11523" width="13.125" style="26" customWidth="1"/>
    <col min="11524" max="11524" width="6.125" style="26" customWidth="1"/>
    <col min="11525" max="11525" width="9.75" style="26" customWidth="1"/>
    <col min="11526" max="11526" width="1.375" style="26" customWidth="1"/>
    <col min="11527" max="11766" width="9" style="26"/>
    <col min="11767" max="11767" width="1.375" style="26" customWidth="1"/>
    <col min="11768" max="11768" width="3.5" style="26" customWidth="1"/>
    <col min="11769" max="11769" width="22.125" style="26" customWidth="1"/>
    <col min="11770" max="11770" width="9.75" style="26" customWidth="1"/>
    <col min="11771" max="11771" width="7.375" style="26" customWidth="1"/>
    <col min="11772" max="11772" width="9" style="26"/>
    <col min="11773" max="11773" width="9.25" style="26" customWidth="1"/>
    <col min="11774" max="11774" width="3.5" style="26" customWidth="1"/>
    <col min="11775" max="11776" width="12.625" style="26" customWidth="1"/>
    <col min="11777" max="11777" width="9" style="26"/>
    <col min="11778" max="11778" width="7.75" style="26" customWidth="1"/>
    <col min="11779" max="11779" width="13.125" style="26" customWidth="1"/>
    <col min="11780" max="11780" width="6.125" style="26" customWidth="1"/>
    <col min="11781" max="11781" width="9.75" style="26" customWidth="1"/>
    <col min="11782" max="11782" width="1.375" style="26" customWidth="1"/>
    <col min="11783" max="12022" width="9" style="26"/>
    <col min="12023" max="12023" width="1.375" style="26" customWidth="1"/>
    <col min="12024" max="12024" width="3.5" style="26" customWidth="1"/>
    <col min="12025" max="12025" width="22.125" style="26" customWidth="1"/>
    <col min="12026" max="12026" width="9.75" style="26" customWidth="1"/>
    <col min="12027" max="12027" width="7.375" style="26" customWidth="1"/>
    <col min="12028" max="12028" width="9" style="26"/>
    <col min="12029" max="12029" width="9.25" style="26" customWidth="1"/>
    <col min="12030" max="12030" width="3.5" style="26" customWidth="1"/>
    <col min="12031" max="12032" width="12.625" style="26" customWidth="1"/>
    <col min="12033" max="12033" width="9" style="26"/>
    <col min="12034" max="12034" width="7.75" style="26" customWidth="1"/>
    <col min="12035" max="12035" width="13.125" style="26" customWidth="1"/>
    <col min="12036" max="12036" width="6.125" style="26" customWidth="1"/>
    <col min="12037" max="12037" width="9.75" style="26" customWidth="1"/>
    <col min="12038" max="12038" width="1.375" style="26" customWidth="1"/>
    <col min="12039" max="12278" width="9" style="26"/>
    <col min="12279" max="12279" width="1.375" style="26" customWidth="1"/>
    <col min="12280" max="12280" width="3.5" style="26" customWidth="1"/>
    <col min="12281" max="12281" width="22.125" style="26" customWidth="1"/>
    <col min="12282" max="12282" width="9.75" style="26" customWidth="1"/>
    <col min="12283" max="12283" width="7.375" style="26" customWidth="1"/>
    <col min="12284" max="12284" width="9" style="26"/>
    <col min="12285" max="12285" width="9.25" style="26" customWidth="1"/>
    <col min="12286" max="12286" width="3.5" style="26" customWidth="1"/>
    <col min="12287" max="12288" width="12.625" style="26" customWidth="1"/>
    <col min="12289" max="12289" width="9" style="26"/>
    <col min="12290" max="12290" width="7.75" style="26" customWidth="1"/>
    <col min="12291" max="12291" width="13.125" style="26" customWidth="1"/>
    <col min="12292" max="12292" width="6.125" style="26" customWidth="1"/>
    <col min="12293" max="12293" width="9.75" style="26" customWidth="1"/>
    <col min="12294" max="12294" width="1.375" style="26" customWidth="1"/>
    <col min="12295" max="12534" width="9" style="26"/>
    <col min="12535" max="12535" width="1.375" style="26" customWidth="1"/>
    <col min="12536" max="12536" width="3.5" style="26" customWidth="1"/>
    <col min="12537" max="12537" width="22.125" style="26" customWidth="1"/>
    <col min="12538" max="12538" width="9.75" style="26" customWidth="1"/>
    <col min="12539" max="12539" width="7.375" style="26" customWidth="1"/>
    <col min="12540" max="12540" width="9" style="26"/>
    <col min="12541" max="12541" width="9.25" style="26" customWidth="1"/>
    <col min="12542" max="12542" width="3.5" style="26" customWidth="1"/>
    <col min="12543" max="12544" width="12.625" style="26" customWidth="1"/>
    <col min="12545" max="12545" width="9" style="26"/>
    <col min="12546" max="12546" width="7.75" style="26" customWidth="1"/>
    <col min="12547" max="12547" width="13.125" style="26" customWidth="1"/>
    <col min="12548" max="12548" width="6.125" style="26" customWidth="1"/>
    <col min="12549" max="12549" width="9.75" style="26" customWidth="1"/>
    <col min="12550" max="12550" width="1.375" style="26" customWidth="1"/>
    <col min="12551" max="12790" width="9" style="26"/>
    <col min="12791" max="12791" width="1.375" style="26" customWidth="1"/>
    <col min="12792" max="12792" width="3.5" style="26" customWidth="1"/>
    <col min="12793" max="12793" width="22.125" style="26" customWidth="1"/>
    <col min="12794" max="12794" width="9.75" style="26" customWidth="1"/>
    <col min="12795" max="12795" width="7.375" style="26" customWidth="1"/>
    <col min="12796" max="12796" width="9" style="26"/>
    <col min="12797" max="12797" width="9.25" style="26" customWidth="1"/>
    <col min="12798" max="12798" width="3.5" style="26" customWidth="1"/>
    <col min="12799" max="12800" width="12.625" style="26" customWidth="1"/>
    <col min="12801" max="12801" width="9" style="26"/>
    <col min="12802" max="12802" width="7.75" style="26" customWidth="1"/>
    <col min="12803" max="12803" width="13.125" style="26" customWidth="1"/>
    <col min="12804" max="12804" width="6.125" style="26" customWidth="1"/>
    <col min="12805" max="12805" width="9.75" style="26" customWidth="1"/>
    <col min="12806" max="12806" width="1.375" style="26" customWidth="1"/>
    <col min="12807" max="13046" width="9" style="26"/>
    <col min="13047" max="13047" width="1.375" style="26" customWidth="1"/>
    <col min="13048" max="13048" width="3.5" style="26" customWidth="1"/>
    <col min="13049" max="13049" width="22.125" style="26" customWidth="1"/>
    <col min="13050" max="13050" width="9.75" style="26" customWidth="1"/>
    <col min="13051" max="13051" width="7.375" style="26" customWidth="1"/>
    <col min="13052" max="13052" width="9" style="26"/>
    <col min="13053" max="13053" width="9.25" style="26" customWidth="1"/>
    <col min="13054" max="13054" width="3.5" style="26" customWidth="1"/>
    <col min="13055" max="13056" width="12.625" style="26" customWidth="1"/>
    <col min="13057" max="13057" width="9" style="26"/>
    <col min="13058" max="13058" width="7.75" style="26" customWidth="1"/>
    <col min="13059" max="13059" width="13.125" style="26" customWidth="1"/>
    <col min="13060" max="13060" width="6.125" style="26" customWidth="1"/>
    <col min="13061" max="13061" width="9.75" style="26" customWidth="1"/>
    <col min="13062" max="13062" width="1.375" style="26" customWidth="1"/>
    <col min="13063" max="13302" width="9" style="26"/>
    <col min="13303" max="13303" width="1.375" style="26" customWidth="1"/>
    <col min="13304" max="13304" width="3.5" style="26" customWidth="1"/>
    <col min="13305" max="13305" width="22.125" style="26" customWidth="1"/>
    <col min="13306" max="13306" width="9.75" style="26" customWidth="1"/>
    <col min="13307" max="13307" width="7.375" style="26" customWidth="1"/>
    <col min="13308" max="13308" width="9" style="26"/>
    <col min="13309" max="13309" width="9.25" style="26" customWidth="1"/>
    <col min="13310" max="13310" width="3.5" style="26" customWidth="1"/>
    <col min="13311" max="13312" width="12.625" style="26" customWidth="1"/>
    <col min="13313" max="13313" width="9" style="26"/>
    <col min="13314" max="13314" width="7.75" style="26" customWidth="1"/>
    <col min="13315" max="13315" width="13.125" style="26" customWidth="1"/>
    <col min="13316" max="13316" width="6.125" style="26" customWidth="1"/>
    <col min="13317" max="13317" width="9.75" style="26" customWidth="1"/>
    <col min="13318" max="13318" width="1.375" style="26" customWidth="1"/>
    <col min="13319" max="13558" width="9" style="26"/>
    <col min="13559" max="13559" width="1.375" style="26" customWidth="1"/>
    <col min="13560" max="13560" width="3.5" style="26" customWidth="1"/>
    <col min="13561" max="13561" width="22.125" style="26" customWidth="1"/>
    <col min="13562" max="13562" width="9.75" style="26" customWidth="1"/>
    <col min="13563" max="13563" width="7.375" style="26" customWidth="1"/>
    <col min="13564" max="13564" width="9" style="26"/>
    <col min="13565" max="13565" width="9.25" style="26" customWidth="1"/>
    <col min="13566" max="13566" width="3.5" style="26" customWidth="1"/>
    <col min="13567" max="13568" width="12.625" style="26" customWidth="1"/>
    <col min="13569" max="13569" width="9" style="26"/>
    <col min="13570" max="13570" width="7.75" style="26" customWidth="1"/>
    <col min="13571" max="13571" width="13.125" style="26" customWidth="1"/>
    <col min="13572" max="13572" width="6.125" style="26" customWidth="1"/>
    <col min="13573" max="13573" width="9.75" style="26" customWidth="1"/>
    <col min="13574" max="13574" width="1.375" style="26" customWidth="1"/>
    <col min="13575" max="13814" width="9" style="26"/>
    <col min="13815" max="13815" width="1.375" style="26" customWidth="1"/>
    <col min="13816" max="13816" width="3.5" style="26" customWidth="1"/>
    <col min="13817" max="13817" width="22.125" style="26" customWidth="1"/>
    <col min="13818" max="13818" width="9.75" style="26" customWidth="1"/>
    <col min="13819" max="13819" width="7.375" style="26" customWidth="1"/>
    <col min="13820" max="13820" width="9" style="26"/>
    <col min="13821" max="13821" width="9.25" style="26" customWidth="1"/>
    <col min="13822" max="13822" width="3.5" style="26" customWidth="1"/>
    <col min="13823" max="13824" width="12.625" style="26" customWidth="1"/>
    <col min="13825" max="13825" width="9" style="26"/>
    <col min="13826" max="13826" width="7.75" style="26" customWidth="1"/>
    <col min="13827" max="13827" width="13.125" style="26" customWidth="1"/>
    <col min="13828" max="13828" width="6.125" style="26" customWidth="1"/>
    <col min="13829" max="13829" width="9.75" style="26" customWidth="1"/>
    <col min="13830" max="13830" width="1.375" style="26" customWidth="1"/>
    <col min="13831" max="14070" width="9" style="26"/>
    <col min="14071" max="14071" width="1.375" style="26" customWidth="1"/>
    <col min="14072" max="14072" width="3.5" style="26" customWidth="1"/>
    <col min="14073" max="14073" width="22.125" style="26" customWidth="1"/>
    <col min="14074" max="14074" width="9.75" style="26" customWidth="1"/>
    <col min="14075" max="14075" width="7.375" style="26" customWidth="1"/>
    <col min="14076" max="14076" width="9" style="26"/>
    <col min="14077" max="14077" width="9.25" style="26" customWidth="1"/>
    <col min="14078" max="14078" width="3.5" style="26" customWidth="1"/>
    <col min="14079" max="14080" width="12.625" style="26" customWidth="1"/>
    <col min="14081" max="14081" width="9" style="26"/>
    <col min="14082" max="14082" width="7.75" style="26" customWidth="1"/>
    <col min="14083" max="14083" width="13.125" style="26" customWidth="1"/>
    <col min="14084" max="14084" width="6.125" style="26" customWidth="1"/>
    <col min="14085" max="14085" width="9.75" style="26" customWidth="1"/>
    <col min="14086" max="14086" width="1.375" style="26" customWidth="1"/>
    <col min="14087" max="14326" width="9" style="26"/>
    <col min="14327" max="14327" width="1.375" style="26" customWidth="1"/>
    <col min="14328" max="14328" width="3.5" style="26" customWidth="1"/>
    <col min="14329" max="14329" width="22.125" style="26" customWidth="1"/>
    <col min="14330" max="14330" width="9.75" style="26" customWidth="1"/>
    <col min="14331" max="14331" width="7.375" style="26" customWidth="1"/>
    <col min="14332" max="14332" width="9" style="26"/>
    <col min="14333" max="14333" width="9.25" style="26" customWidth="1"/>
    <col min="14334" max="14334" width="3.5" style="26" customWidth="1"/>
    <col min="14335" max="14336" width="12.625" style="26" customWidth="1"/>
    <col min="14337" max="14337" width="9" style="26"/>
    <col min="14338" max="14338" width="7.75" style="26" customWidth="1"/>
    <col min="14339" max="14339" width="13.125" style="26" customWidth="1"/>
    <col min="14340" max="14340" width="6.125" style="26" customWidth="1"/>
    <col min="14341" max="14341" width="9.75" style="26" customWidth="1"/>
    <col min="14342" max="14342" width="1.375" style="26" customWidth="1"/>
    <col min="14343" max="14582" width="9" style="26"/>
    <col min="14583" max="14583" width="1.375" style="26" customWidth="1"/>
    <col min="14584" max="14584" width="3.5" style="26" customWidth="1"/>
    <col min="14585" max="14585" width="22.125" style="26" customWidth="1"/>
    <col min="14586" max="14586" width="9.75" style="26" customWidth="1"/>
    <col min="14587" max="14587" width="7.375" style="26" customWidth="1"/>
    <col min="14588" max="14588" width="9" style="26"/>
    <col min="14589" max="14589" width="9.25" style="26" customWidth="1"/>
    <col min="14590" max="14590" width="3.5" style="26" customWidth="1"/>
    <col min="14591" max="14592" width="12.625" style="26" customWidth="1"/>
    <col min="14593" max="14593" width="9" style="26"/>
    <col min="14594" max="14594" width="7.75" style="26" customWidth="1"/>
    <col min="14595" max="14595" width="13.125" style="26" customWidth="1"/>
    <col min="14596" max="14596" width="6.125" style="26" customWidth="1"/>
    <col min="14597" max="14597" width="9.75" style="26" customWidth="1"/>
    <col min="14598" max="14598" width="1.375" style="26" customWidth="1"/>
    <col min="14599" max="14838" width="9" style="26"/>
    <col min="14839" max="14839" width="1.375" style="26" customWidth="1"/>
    <col min="14840" max="14840" width="3.5" style="26" customWidth="1"/>
    <col min="14841" max="14841" width="22.125" style="26" customWidth="1"/>
    <col min="14842" max="14842" width="9.75" style="26" customWidth="1"/>
    <col min="14843" max="14843" width="7.375" style="26" customWidth="1"/>
    <col min="14844" max="14844" width="9" style="26"/>
    <col min="14845" max="14845" width="9.25" style="26" customWidth="1"/>
    <col min="14846" max="14846" width="3.5" style="26" customWidth="1"/>
    <col min="14847" max="14848" width="12.625" style="26" customWidth="1"/>
    <col min="14849" max="14849" width="9" style="26"/>
    <col min="14850" max="14850" width="7.75" style="26" customWidth="1"/>
    <col min="14851" max="14851" width="13.125" style="26" customWidth="1"/>
    <col min="14852" max="14852" width="6.125" style="26" customWidth="1"/>
    <col min="14853" max="14853" width="9.75" style="26" customWidth="1"/>
    <col min="14854" max="14854" width="1.375" style="26" customWidth="1"/>
    <col min="14855" max="15094" width="9" style="26"/>
    <col min="15095" max="15095" width="1.375" style="26" customWidth="1"/>
    <col min="15096" max="15096" width="3.5" style="26" customWidth="1"/>
    <col min="15097" max="15097" width="22.125" style="26" customWidth="1"/>
    <col min="15098" max="15098" width="9.75" style="26" customWidth="1"/>
    <col min="15099" max="15099" width="7.375" style="26" customWidth="1"/>
    <col min="15100" max="15100" width="9" style="26"/>
    <col min="15101" max="15101" width="9.25" style="26" customWidth="1"/>
    <col min="15102" max="15102" width="3.5" style="26" customWidth="1"/>
    <col min="15103" max="15104" width="12.625" style="26" customWidth="1"/>
    <col min="15105" max="15105" width="9" style="26"/>
    <col min="15106" max="15106" width="7.75" style="26" customWidth="1"/>
    <col min="15107" max="15107" width="13.125" style="26" customWidth="1"/>
    <col min="15108" max="15108" width="6.125" style="26" customWidth="1"/>
    <col min="15109" max="15109" width="9.75" style="26" customWidth="1"/>
    <col min="15110" max="15110" width="1.375" style="26" customWidth="1"/>
    <col min="15111" max="15350" width="9" style="26"/>
    <col min="15351" max="15351" width="1.375" style="26" customWidth="1"/>
    <col min="15352" max="15352" width="3.5" style="26" customWidth="1"/>
    <col min="15353" max="15353" width="22.125" style="26" customWidth="1"/>
    <col min="15354" max="15354" width="9.75" style="26" customWidth="1"/>
    <col min="15355" max="15355" width="7.375" style="26" customWidth="1"/>
    <col min="15356" max="15356" width="9" style="26"/>
    <col min="15357" max="15357" width="9.25" style="26" customWidth="1"/>
    <col min="15358" max="15358" width="3.5" style="26" customWidth="1"/>
    <col min="15359" max="15360" width="12.625" style="26" customWidth="1"/>
    <col min="15361" max="15361" width="9" style="26"/>
    <col min="15362" max="15362" width="7.75" style="26" customWidth="1"/>
    <col min="15363" max="15363" width="13.125" style="26" customWidth="1"/>
    <col min="15364" max="15364" width="6.125" style="26" customWidth="1"/>
    <col min="15365" max="15365" width="9.75" style="26" customWidth="1"/>
    <col min="15366" max="15366" width="1.375" style="26" customWidth="1"/>
    <col min="15367" max="15606" width="9" style="26"/>
    <col min="15607" max="15607" width="1.375" style="26" customWidth="1"/>
    <col min="15608" max="15608" width="3.5" style="26" customWidth="1"/>
    <col min="15609" max="15609" width="22.125" style="26" customWidth="1"/>
    <col min="15610" max="15610" width="9.75" style="26" customWidth="1"/>
    <col min="15611" max="15611" width="7.375" style="26" customWidth="1"/>
    <col min="15612" max="15612" width="9" style="26"/>
    <col min="15613" max="15613" width="9.25" style="26" customWidth="1"/>
    <col min="15614" max="15614" width="3.5" style="26" customWidth="1"/>
    <col min="15615" max="15616" width="12.625" style="26" customWidth="1"/>
    <col min="15617" max="15617" width="9" style="26"/>
    <col min="15618" max="15618" width="7.75" style="26" customWidth="1"/>
    <col min="15619" max="15619" width="13.125" style="26" customWidth="1"/>
    <col min="15620" max="15620" width="6.125" style="26" customWidth="1"/>
    <col min="15621" max="15621" width="9.75" style="26" customWidth="1"/>
    <col min="15622" max="15622" width="1.375" style="26" customWidth="1"/>
    <col min="15623" max="15862" width="9" style="26"/>
    <col min="15863" max="15863" width="1.375" style="26" customWidth="1"/>
    <col min="15864" max="15864" width="3.5" style="26" customWidth="1"/>
    <col min="15865" max="15865" width="22.125" style="26" customWidth="1"/>
    <col min="15866" max="15866" width="9.75" style="26" customWidth="1"/>
    <col min="15867" max="15867" width="7.375" style="26" customWidth="1"/>
    <col min="15868" max="15868" width="9" style="26"/>
    <col min="15869" max="15869" width="9.25" style="26" customWidth="1"/>
    <col min="15870" max="15870" width="3.5" style="26" customWidth="1"/>
    <col min="15871" max="15872" width="12.625" style="26" customWidth="1"/>
    <col min="15873" max="15873" width="9" style="26"/>
    <col min="15874" max="15874" width="7.75" style="26" customWidth="1"/>
    <col min="15875" max="15875" width="13.125" style="26" customWidth="1"/>
    <col min="15876" max="15876" width="6.125" style="26" customWidth="1"/>
    <col min="15877" max="15877" width="9.75" style="26" customWidth="1"/>
    <col min="15878" max="15878" width="1.375" style="26" customWidth="1"/>
    <col min="15879" max="16118" width="9" style="26"/>
    <col min="16119" max="16119" width="1.375" style="26" customWidth="1"/>
    <col min="16120" max="16120" width="3.5" style="26" customWidth="1"/>
    <col min="16121" max="16121" width="22.125" style="26" customWidth="1"/>
    <col min="16122" max="16122" width="9.75" style="26" customWidth="1"/>
    <col min="16123" max="16123" width="7.375" style="26" customWidth="1"/>
    <col min="16124" max="16124" width="9" style="26"/>
    <col min="16125" max="16125" width="9.25" style="26" customWidth="1"/>
    <col min="16126" max="16126" width="3.5" style="26" customWidth="1"/>
    <col min="16127" max="16128" width="12.625" style="26" customWidth="1"/>
    <col min="16129" max="16129" width="9" style="26"/>
    <col min="16130" max="16130" width="7.75" style="26" customWidth="1"/>
    <col min="16131" max="16131" width="13.125" style="26" customWidth="1"/>
    <col min="16132" max="16132" width="6.125" style="26" customWidth="1"/>
    <col min="16133" max="16133" width="9.75" style="26" customWidth="1"/>
    <col min="16134" max="16134" width="1.375" style="26" customWidth="1"/>
    <col min="16135" max="16384" width="9" style="26"/>
  </cols>
  <sheetData>
    <row r="1" spans="2:34" ht="9.9499999999999993" customHeight="1" x14ac:dyDescent="0.15"/>
    <row r="2" spans="2:34" ht="24.95" customHeight="1" thickBot="1" x14ac:dyDescent="0.2">
      <c r="B2" s="26" t="s">
        <v>978</v>
      </c>
      <c r="C2" s="28"/>
      <c r="D2" s="5"/>
      <c r="E2" s="5"/>
      <c r="F2" s="28"/>
      <c r="G2" s="70"/>
      <c r="H2" s="76"/>
      <c r="I2" s="70"/>
      <c r="J2" s="70"/>
      <c r="K2" s="70"/>
      <c r="L2" s="70"/>
      <c r="M2" s="70"/>
      <c r="N2" s="70"/>
      <c r="O2" s="5"/>
      <c r="X2" s="244" t="s">
        <v>230</v>
      </c>
      <c r="Y2" s="244"/>
      <c r="Z2" s="244"/>
      <c r="AA2" s="244"/>
      <c r="AB2" s="245"/>
      <c r="AC2" s="246"/>
      <c r="AD2" s="246"/>
      <c r="AE2" s="244"/>
      <c r="AF2" s="244"/>
      <c r="AG2" s="244"/>
      <c r="AH2" s="246"/>
    </row>
    <row r="3" spans="2:34" ht="15" customHeight="1" thickBot="1" x14ac:dyDescent="0.2">
      <c r="B3" s="26" t="s">
        <v>132</v>
      </c>
      <c r="I3" s="5" t="s">
        <v>133</v>
      </c>
      <c r="P3" s="317" t="s">
        <v>155</v>
      </c>
      <c r="X3" s="669"/>
      <c r="Y3" s="670" t="s">
        <v>87</v>
      </c>
      <c r="Z3" s="670" t="s">
        <v>231</v>
      </c>
      <c r="AA3" s="670" t="s">
        <v>232</v>
      </c>
      <c r="AB3" s="671" t="s">
        <v>233</v>
      </c>
      <c r="AC3" s="670" t="s">
        <v>234</v>
      </c>
      <c r="AD3" s="672" t="s">
        <v>259</v>
      </c>
      <c r="AE3" s="670" t="s">
        <v>235</v>
      </c>
      <c r="AF3" s="670" t="s">
        <v>236</v>
      </c>
      <c r="AG3" s="670" t="s">
        <v>237</v>
      </c>
      <c r="AH3" s="673" t="s">
        <v>238</v>
      </c>
    </row>
    <row r="4" spans="2:34" ht="15" customHeight="1" thickBot="1" x14ac:dyDescent="0.2">
      <c r="B4" s="606" t="s">
        <v>57</v>
      </c>
      <c r="C4" s="674" t="s">
        <v>109</v>
      </c>
      <c r="D4" s="674" t="s">
        <v>88</v>
      </c>
      <c r="E4" s="674" t="s">
        <v>89</v>
      </c>
      <c r="F4" s="674" t="s">
        <v>21</v>
      </c>
      <c r="G4" s="639" t="s">
        <v>90</v>
      </c>
      <c r="H4" s="108"/>
      <c r="I4" s="1236" t="s">
        <v>57</v>
      </c>
      <c r="J4" s="1301" t="s">
        <v>112</v>
      </c>
      <c r="K4" s="675" t="s">
        <v>922</v>
      </c>
      <c r="L4" s="676" t="s">
        <v>91</v>
      </c>
      <c r="M4" s="1301" t="s">
        <v>21</v>
      </c>
      <c r="N4" s="1302" t="s">
        <v>90</v>
      </c>
      <c r="O4" s="122"/>
      <c r="P4" s="609" t="s">
        <v>115</v>
      </c>
      <c r="Q4" s="677" t="s">
        <v>116</v>
      </c>
      <c r="R4" s="677" t="s">
        <v>117</v>
      </c>
      <c r="S4" s="677" t="s">
        <v>850</v>
      </c>
      <c r="T4" s="1303" t="s">
        <v>118</v>
      </c>
      <c r="U4" s="1256"/>
      <c r="V4" s="679" t="s">
        <v>119</v>
      </c>
      <c r="X4" s="680"/>
      <c r="Y4" s="681" t="s">
        <v>923</v>
      </c>
      <c r="Z4" s="682">
        <v>500</v>
      </c>
      <c r="AA4" s="682">
        <v>40</v>
      </c>
      <c r="AB4" s="683">
        <f>Z4/AA4*1000</f>
        <v>12500</v>
      </c>
      <c r="AC4" s="684">
        <v>1</v>
      </c>
      <c r="AD4" s="684">
        <f>AB4*AC4</f>
        <v>12500</v>
      </c>
      <c r="AE4" s="685">
        <v>5440</v>
      </c>
      <c r="AF4" s="685">
        <v>20000</v>
      </c>
      <c r="AG4" s="686">
        <f t="shared" ref="AG4:AG12" si="0">ROUNDUP((AE4/AF4),2)</f>
        <v>0.28000000000000003</v>
      </c>
      <c r="AH4" s="687">
        <f t="shared" ref="AH4:AH12" si="1">AB4*AC4*AG4</f>
        <v>3500.0000000000005</v>
      </c>
    </row>
    <row r="5" spans="2:34" ht="15" customHeight="1" thickBot="1" x14ac:dyDescent="0.2">
      <c r="B5" s="1299" t="s">
        <v>104</v>
      </c>
      <c r="C5" s="214" t="s">
        <v>421</v>
      </c>
      <c r="D5" s="214">
        <v>2</v>
      </c>
      <c r="E5" s="373" t="s">
        <v>593</v>
      </c>
      <c r="F5" s="214">
        <v>12000</v>
      </c>
      <c r="G5" s="612">
        <f t="shared" ref="G5" si="2">D5*F5</f>
        <v>24000</v>
      </c>
      <c r="H5" s="109"/>
      <c r="I5" s="1174"/>
      <c r="J5" s="1176"/>
      <c r="K5" s="113" t="s">
        <v>93</v>
      </c>
      <c r="L5" s="238" t="s">
        <v>218</v>
      </c>
      <c r="M5" s="1176"/>
      <c r="N5" s="1178"/>
      <c r="O5" s="122"/>
      <c r="P5" s="613" t="s">
        <v>979</v>
      </c>
      <c r="Q5" s="614">
        <v>7000</v>
      </c>
      <c r="R5" s="615" t="s">
        <v>925</v>
      </c>
      <c r="S5" s="614">
        <v>6</v>
      </c>
      <c r="T5" s="1279">
        <v>1</v>
      </c>
      <c r="U5" s="1280"/>
      <c r="V5" s="616">
        <f>Q5*S5</f>
        <v>42000</v>
      </c>
      <c r="X5" s="293" t="s">
        <v>254</v>
      </c>
      <c r="Y5" s="287" t="s">
        <v>926</v>
      </c>
      <c r="Z5" s="249">
        <v>500</v>
      </c>
      <c r="AA5" s="249">
        <v>3000</v>
      </c>
      <c r="AB5" s="286">
        <f>Z5/AA5*1000</f>
        <v>166.66666666666666</v>
      </c>
      <c r="AC5" s="249">
        <v>1</v>
      </c>
      <c r="AD5" s="684">
        <f t="shared" ref="AD5:AD12" si="3">AB5*AC5</f>
        <v>166.66666666666666</v>
      </c>
      <c r="AE5" s="250">
        <v>5780</v>
      </c>
      <c r="AF5" s="250">
        <v>500</v>
      </c>
      <c r="AG5" s="288">
        <f t="shared" si="0"/>
        <v>11.56</v>
      </c>
      <c r="AH5" s="292">
        <f t="shared" si="1"/>
        <v>1926.6666666666667</v>
      </c>
    </row>
    <row r="6" spans="2:34" ht="15" customHeight="1" thickBot="1" x14ac:dyDescent="0.2">
      <c r="B6" s="1289"/>
      <c r="C6" s="214"/>
      <c r="D6" s="214"/>
      <c r="E6" s="373" t="s">
        <v>92</v>
      </c>
      <c r="F6" s="214"/>
      <c r="G6" s="98">
        <f t="shared" ref="G6" si="4">D6*F6</f>
        <v>0</v>
      </c>
      <c r="H6" s="109"/>
      <c r="I6" s="1300" t="s">
        <v>111</v>
      </c>
      <c r="J6" s="214"/>
      <c r="K6" s="316"/>
      <c r="L6" s="316"/>
      <c r="M6" s="316"/>
      <c r="N6" s="98">
        <f>K6*L6*M6</f>
        <v>0</v>
      </c>
      <c r="O6" s="122"/>
      <c r="P6" s="613"/>
      <c r="Q6" s="614"/>
      <c r="R6" s="615"/>
      <c r="S6" s="614"/>
      <c r="T6" s="1279"/>
      <c r="U6" s="1280"/>
      <c r="V6" s="616"/>
      <c r="X6" s="293"/>
      <c r="Y6" s="287" t="s">
        <v>927</v>
      </c>
      <c r="Z6" s="249">
        <v>500</v>
      </c>
      <c r="AA6" s="249">
        <v>600</v>
      </c>
      <c r="AB6" s="286">
        <f t="shared" ref="AB6:AB12" si="5">Z6/AA6*1000</f>
        <v>833.33333333333337</v>
      </c>
      <c r="AC6" s="249">
        <v>1</v>
      </c>
      <c r="AD6" s="684">
        <f t="shared" si="3"/>
        <v>833.33333333333337</v>
      </c>
      <c r="AE6" s="250">
        <v>1430</v>
      </c>
      <c r="AF6" s="250">
        <v>1000</v>
      </c>
      <c r="AG6" s="288">
        <f t="shared" si="0"/>
        <v>1.43</v>
      </c>
      <c r="AH6" s="292">
        <f t="shared" si="1"/>
        <v>1191.6666666666667</v>
      </c>
    </row>
    <row r="7" spans="2:34" ht="15" customHeight="1" thickBot="1" x14ac:dyDescent="0.2">
      <c r="B7" s="1290"/>
      <c r="C7" s="617" t="s">
        <v>94</v>
      </c>
      <c r="D7" s="617"/>
      <c r="E7" s="617"/>
      <c r="F7" s="617"/>
      <c r="G7" s="618">
        <f>SUM(G5:G6)</f>
        <v>24000</v>
      </c>
      <c r="H7" s="109"/>
      <c r="I7" s="1289"/>
      <c r="J7" s="214"/>
      <c r="K7" s="316"/>
      <c r="L7" s="316"/>
      <c r="M7" s="316"/>
      <c r="N7" s="98">
        <f t="shared" ref="N7" si="6">K7*L7*M7</f>
        <v>0</v>
      </c>
      <c r="O7" s="122"/>
      <c r="P7" s="613"/>
      <c r="Q7" s="614"/>
      <c r="R7" s="615"/>
      <c r="S7" s="614"/>
      <c r="T7" s="1279"/>
      <c r="U7" s="1280"/>
      <c r="V7" s="616"/>
      <c r="X7" s="293" t="s">
        <v>253</v>
      </c>
      <c r="Y7" s="287" t="s">
        <v>928</v>
      </c>
      <c r="Z7" s="249">
        <v>500</v>
      </c>
      <c r="AA7" s="249">
        <v>2000</v>
      </c>
      <c r="AB7" s="286">
        <f t="shared" si="5"/>
        <v>250</v>
      </c>
      <c r="AC7" s="249">
        <v>2</v>
      </c>
      <c r="AD7" s="684">
        <f t="shared" si="3"/>
        <v>500</v>
      </c>
      <c r="AE7" s="250">
        <v>2030</v>
      </c>
      <c r="AF7" s="250">
        <v>500</v>
      </c>
      <c r="AG7" s="288">
        <f t="shared" si="0"/>
        <v>4.0599999999999996</v>
      </c>
      <c r="AH7" s="292">
        <f t="shared" si="1"/>
        <v>2029.9999999999998</v>
      </c>
    </row>
    <row r="8" spans="2:34" ht="15" customHeight="1" thickTop="1" thickBot="1" x14ac:dyDescent="0.2">
      <c r="B8" s="1292" t="s">
        <v>102</v>
      </c>
      <c r="C8" s="214" t="s">
        <v>229</v>
      </c>
      <c r="D8" s="214">
        <v>5</v>
      </c>
      <c r="E8" s="373" t="s">
        <v>92</v>
      </c>
      <c r="F8" s="214">
        <v>936</v>
      </c>
      <c r="G8" s="98">
        <f>D8*F8</f>
        <v>4680</v>
      </c>
      <c r="H8" s="109"/>
      <c r="I8" s="1290"/>
      <c r="J8" s="619" t="s">
        <v>929</v>
      </c>
      <c r="K8" s="620">
        <f>SUM(K6:K7)</f>
        <v>0</v>
      </c>
      <c r="L8" s="620">
        <f>SUM(L6:L7)</f>
        <v>0</v>
      </c>
      <c r="M8" s="620"/>
      <c r="N8" s="621">
        <f>SUM(N6:N7)</f>
        <v>0</v>
      </c>
      <c r="O8" s="122"/>
      <c r="P8" s="613"/>
      <c r="Q8" s="614"/>
      <c r="R8" s="615"/>
      <c r="S8" s="614"/>
      <c r="T8" s="1279"/>
      <c r="U8" s="1280"/>
      <c r="V8" s="616"/>
      <c r="X8" s="293"/>
      <c r="Y8" s="287" t="s">
        <v>930</v>
      </c>
      <c r="Z8" s="249">
        <v>500</v>
      </c>
      <c r="AA8" s="249">
        <v>200</v>
      </c>
      <c r="AB8" s="286">
        <f t="shared" si="5"/>
        <v>2500</v>
      </c>
      <c r="AC8" s="249">
        <v>2</v>
      </c>
      <c r="AD8" s="684">
        <f t="shared" si="3"/>
        <v>5000</v>
      </c>
      <c r="AE8" s="250">
        <v>2030</v>
      </c>
      <c r="AF8" s="250">
        <v>10000</v>
      </c>
      <c r="AG8" s="288">
        <f t="shared" si="0"/>
        <v>0.21000000000000002</v>
      </c>
      <c r="AH8" s="292">
        <f t="shared" si="1"/>
        <v>1050</v>
      </c>
    </row>
    <row r="9" spans="2:34" ht="15" customHeight="1" thickTop="1" thickBot="1" x14ac:dyDescent="0.2">
      <c r="B9" s="1289"/>
      <c r="C9" s="214"/>
      <c r="D9" s="214"/>
      <c r="E9" s="373" t="s">
        <v>92</v>
      </c>
      <c r="F9" s="214"/>
      <c r="G9" s="98">
        <f>D9*F9</f>
        <v>0</v>
      </c>
      <c r="H9" s="109"/>
      <c r="I9" s="1292" t="s">
        <v>931</v>
      </c>
      <c r="J9" s="214" t="s">
        <v>260</v>
      </c>
      <c r="K9" s="316">
        <v>2.5</v>
      </c>
      <c r="L9" s="316">
        <v>1</v>
      </c>
      <c r="M9" s="316">
        <v>158.4</v>
      </c>
      <c r="N9" s="98">
        <f>K9*L9*M9</f>
        <v>396</v>
      </c>
      <c r="O9" s="122"/>
      <c r="P9" s="613"/>
      <c r="Q9" s="614"/>
      <c r="R9" s="615"/>
      <c r="S9" s="614"/>
      <c r="T9" s="1279"/>
      <c r="U9" s="1280"/>
      <c r="V9" s="616"/>
      <c r="X9" s="293" t="s">
        <v>255</v>
      </c>
      <c r="Y9" s="287" t="s">
        <v>250</v>
      </c>
      <c r="Z9" s="249">
        <v>500</v>
      </c>
      <c r="AA9" s="249">
        <v>600</v>
      </c>
      <c r="AB9" s="286">
        <f t="shared" si="5"/>
        <v>833.33333333333337</v>
      </c>
      <c r="AC9" s="249">
        <v>3</v>
      </c>
      <c r="AD9" s="684">
        <f t="shared" si="3"/>
        <v>2500</v>
      </c>
      <c r="AE9" s="250">
        <v>1510</v>
      </c>
      <c r="AF9" s="250">
        <v>1000</v>
      </c>
      <c r="AG9" s="288">
        <f t="shared" si="0"/>
        <v>1.51</v>
      </c>
      <c r="AH9" s="292">
        <f t="shared" si="1"/>
        <v>3775</v>
      </c>
    </row>
    <row r="10" spans="2:34" ht="15" customHeight="1" thickBot="1" x14ac:dyDescent="0.2">
      <c r="B10" s="1289"/>
      <c r="C10" s="214"/>
      <c r="D10" s="214"/>
      <c r="E10" s="373" t="s">
        <v>92</v>
      </c>
      <c r="F10" s="214"/>
      <c r="G10" s="98">
        <f>D10*F10</f>
        <v>0</v>
      </c>
      <c r="H10" s="109"/>
      <c r="I10" s="1289"/>
      <c r="J10" s="214" t="s">
        <v>261</v>
      </c>
      <c r="K10" s="316">
        <v>1</v>
      </c>
      <c r="L10" s="316">
        <v>1</v>
      </c>
      <c r="M10" s="316">
        <v>158.4</v>
      </c>
      <c r="N10" s="98">
        <f t="shared" ref="N10:N13" si="7">K10*L10*M10</f>
        <v>158.4</v>
      </c>
      <c r="O10" s="122"/>
      <c r="P10" s="613"/>
      <c r="Q10" s="614"/>
      <c r="R10" s="615"/>
      <c r="S10" s="614"/>
      <c r="T10" s="1279"/>
      <c r="U10" s="1280"/>
      <c r="V10" s="616"/>
      <c r="X10" s="293"/>
      <c r="Y10" s="287" t="s">
        <v>932</v>
      </c>
      <c r="Z10" s="249">
        <v>500</v>
      </c>
      <c r="AA10" s="249">
        <v>1500</v>
      </c>
      <c r="AB10" s="286">
        <f t="shared" si="5"/>
        <v>333.33333333333331</v>
      </c>
      <c r="AC10" s="249">
        <v>1</v>
      </c>
      <c r="AD10" s="684">
        <f t="shared" si="3"/>
        <v>333.33333333333331</v>
      </c>
      <c r="AE10" s="250">
        <v>4630</v>
      </c>
      <c r="AF10" s="250">
        <v>500</v>
      </c>
      <c r="AG10" s="288">
        <f t="shared" si="0"/>
        <v>9.26</v>
      </c>
      <c r="AH10" s="292">
        <f t="shared" si="1"/>
        <v>3086.6666666666665</v>
      </c>
    </row>
    <row r="11" spans="2:34" ht="15" customHeight="1" thickBot="1" x14ac:dyDescent="0.2">
      <c r="B11" s="1290"/>
      <c r="C11" s="101" t="s">
        <v>95</v>
      </c>
      <c r="D11" s="102"/>
      <c r="E11" s="102"/>
      <c r="F11" s="102"/>
      <c r="G11" s="103">
        <f>SUM(G8:G10)</f>
        <v>4680</v>
      </c>
      <c r="H11" s="109"/>
      <c r="I11" s="1289"/>
      <c r="J11" s="214" t="s">
        <v>601</v>
      </c>
      <c r="K11" s="316">
        <v>16</v>
      </c>
      <c r="L11" s="316">
        <v>1</v>
      </c>
      <c r="M11" s="316">
        <v>158.4</v>
      </c>
      <c r="N11" s="98">
        <f t="shared" si="7"/>
        <v>2534.4</v>
      </c>
      <c r="O11" s="122"/>
      <c r="P11" s="622" t="s">
        <v>26</v>
      </c>
      <c r="Q11" s="623"/>
      <c r="R11" s="623"/>
      <c r="S11" s="623"/>
      <c r="T11" s="1284"/>
      <c r="U11" s="1285"/>
      <c r="V11" s="624">
        <f>SUM(V5:V10)</f>
        <v>42000</v>
      </c>
      <c r="X11" s="293"/>
      <c r="Y11" s="287" t="s">
        <v>933</v>
      </c>
      <c r="Z11" s="249">
        <v>500</v>
      </c>
      <c r="AA11" s="249">
        <v>400</v>
      </c>
      <c r="AB11" s="286">
        <f t="shared" si="5"/>
        <v>1250</v>
      </c>
      <c r="AC11" s="249">
        <v>1</v>
      </c>
      <c r="AD11" s="684">
        <f t="shared" si="3"/>
        <v>1250</v>
      </c>
      <c r="AE11" s="250">
        <v>880</v>
      </c>
      <c r="AF11" s="250">
        <v>1000</v>
      </c>
      <c r="AG11" s="288">
        <f t="shared" si="0"/>
        <v>0.88</v>
      </c>
      <c r="AH11" s="292">
        <f t="shared" si="1"/>
        <v>1100</v>
      </c>
    </row>
    <row r="12" spans="2:34" ht="15" customHeight="1" thickTop="1" x14ac:dyDescent="0.15">
      <c r="B12" s="1292" t="s">
        <v>103</v>
      </c>
      <c r="C12" s="214" t="s">
        <v>342</v>
      </c>
      <c r="D12" s="189">
        <v>18</v>
      </c>
      <c r="E12" s="373" t="s">
        <v>92</v>
      </c>
      <c r="F12" s="214">
        <v>3363</v>
      </c>
      <c r="G12" s="98">
        <f>D12*F12</f>
        <v>60534</v>
      </c>
      <c r="H12" s="109"/>
      <c r="I12" s="1289"/>
      <c r="J12" s="214" t="s">
        <v>603</v>
      </c>
      <c r="K12" s="316">
        <v>1.8</v>
      </c>
      <c r="L12" s="316">
        <v>1</v>
      </c>
      <c r="M12" s="316">
        <v>158.4</v>
      </c>
      <c r="N12" s="98">
        <f t="shared" si="7"/>
        <v>285.12</v>
      </c>
      <c r="O12" s="122"/>
      <c r="X12" s="293"/>
      <c r="Y12" s="287" t="s">
        <v>980</v>
      </c>
      <c r="Z12" s="249">
        <v>500</v>
      </c>
      <c r="AA12" s="249">
        <v>1500</v>
      </c>
      <c r="AB12" s="286">
        <f t="shared" si="5"/>
        <v>333.33333333333331</v>
      </c>
      <c r="AC12" s="249">
        <v>1</v>
      </c>
      <c r="AD12" s="684">
        <f t="shared" si="3"/>
        <v>333.33333333333331</v>
      </c>
      <c r="AE12" s="250">
        <v>3690</v>
      </c>
      <c r="AF12" s="250">
        <v>500</v>
      </c>
      <c r="AG12" s="288">
        <f t="shared" si="0"/>
        <v>7.38</v>
      </c>
      <c r="AH12" s="292">
        <f t="shared" si="1"/>
        <v>2460</v>
      </c>
    </row>
    <row r="13" spans="2:34" ht="15" customHeight="1" thickBot="1" x14ac:dyDescent="0.2">
      <c r="B13" s="1289"/>
      <c r="C13" s="214"/>
      <c r="D13" s="214"/>
      <c r="E13" s="373" t="s">
        <v>92</v>
      </c>
      <c r="F13" s="214"/>
      <c r="G13" s="98">
        <f>D13*F13</f>
        <v>0</v>
      </c>
      <c r="H13" s="109"/>
      <c r="I13" s="1289"/>
      <c r="J13" s="214" t="s">
        <v>605</v>
      </c>
      <c r="K13" s="316">
        <v>2</v>
      </c>
      <c r="L13" s="316">
        <v>1</v>
      </c>
      <c r="M13" s="316">
        <v>158.4</v>
      </c>
      <c r="N13" s="98">
        <f t="shared" si="7"/>
        <v>316.8</v>
      </c>
      <c r="O13" s="122"/>
      <c r="P13" s="317" t="s">
        <v>156</v>
      </c>
      <c r="X13" s="293"/>
      <c r="Y13" s="287"/>
      <c r="Z13" s="249"/>
      <c r="AA13" s="249"/>
      <c r="AB13" s="286"/>
      <c r="AC13" s="249"/>
      <c r="AD13" s="291"/>
      <c r="AE13" s="250"/>
      <c r="AF13" s="250"/>
      <c r="AG13" s="288"/>
      <c r="AH13" s="292"/>
    </row>
    <row r="14" spans="2:34" ht="15" customHeight="1" x14ac:dyDescent="0.15">
      <c r="B14" s="1289"/>
      <c r="C14" s="214"/>
      <c r="D14" s="214"/>
      <c r="E14" s="373"/>
      <c r="F14" s="214"/>
      <c r="G14" s="98">
        <f>D14*F14</f>
        <v>0</v>
      </c>
      <c r="H14" s="109"/>
      <c r="I14" s="1289"/>
      <c r="J14" s="214"/>
      <c r="K14" s="316"/>
      <c r="L14" s="316"/>
      <c r="M14" s="316"/>
      <c r="N14" s="98"/>
      <c r="O14" s="122"/>
      <c r="P14" s="748" t="s">
        <v>120</v>
      </c>
      <c r="Q14" s="677" t="s">
        <v>116</v>
      </c>
      <c r="R14" s="677" t="s">
        <v>117</v>
      </c>
      <c r="S14" s="677" t="s">
        <v>591</v>
      </c>
      <c r="T14" s="677" t="s">
        <v>118</v>
      </c>
      <c r="U14" s="688" t="s">
        <v>191</v>
      </c>
      <c r="V14" s="679" t="s">
        <v>119</v>
      </c>
      <c r="X14" s="293"/>
      <c r="Y14" s="287"/>
      <c r="Z14" s="249"/>
      <c r="AA14" s="249"/>
      <c r="AB14" s="286"/>
      <c r="AC14" s="249"/>
      <c r="AD14" s="249"/>
      <c r="AE14" s="250"/>
      <c r="AF14" s="250"/>
      <c r="AG14" s="288"/>
      <c r="AH14" s="292"/>
    </row>
    <row r="15" spans="2:34" ht="15" customHeight="1" thickBot="1" x14ac:dyDescent="0.2">
      <c r="B15" s="1289"/>
      <c r="C15" s="214"/>
      <c r="D15" s="214"/>
      <c r="E15" s="214"/>
      <c r="F15" s="214"/>
      <c r="G15" s="98">
        <f t="shared" ref="G15" si="8">D15*F15</f>
        <v>0</v>
      </c>
      <c r="H15" s="109"/>
      <c r="I15" s="1290"/>
      <c r="J15" s="167" t="s">
        <v>597</v>
      </c>
      <c r="K15" s="114">
        <f>SUM(K9:K14)</f>
        <v>23.3</v>
      </c>
      <c r="L15" s="114">
        <f>SUM(L9:L14)</f>
        <v>5</v>
      </c>
      <c r="M15" s="114"/>
      <c r="N15" s="112">
        <f>SUM(N9:N14)</f>
        <v>3690.7200000000003</v>
      </c>
      <c r="O15" s="122"/>
      <c r="P15" s="689" t="s">
        <v>264</v>
      </c>
      <c r="Q15" s="614">
        <v>80</v>
      </c>
      <c r="R15" s="751" t="s">
        <v>607</v>
      </c>
      <c r="S15" s="614">
        <v>800</v>
      </c>
      <c r="T15" s="614">
        <v>10</v>
      </c>
      <c r="U15" s="625">
        <v>250</v>
      </c>
      <c r="V15" s="749">
        <f>Q15*S15/T15*(10/U15)</f>
        <v>256</v>
      </c>
      <c r="X15" s="295"/>
      <c r="Y15" s="296" t="s">
        <v>95</v>
      </c>
      <c r="Z15" s="297"/>
      <c r="AA15" s="297"/>
      <c r="AB15" s="298"/>
      <c r="AC15" s="297"/>
      <c r="AD15" s="297"/>
      <c r="AE15" s="297"/>
      <c r="AF15" s="297"/>
      <c r="AG15" s="300"/>
      <c r="AH15" s="299">
        <f>SUM(AH4:AH14)</f>
        <v>20120</v>
      </c>
    </row>
    <row r="16" spans="2:34" ht="15" customHeight="1" thickTop="1" thickBot="1" x14ac:dyDescent="0.2">
      <c r="B16" s="1290"/>
      <c r="C16" s="101" t="s">
        <v>95</v>
      </c>
      <c r="D16" s="102"/>
      <c r="E16" s="102"/>
      <c r="F16" s="102"/>
      <c r="G16" s="103">
        <f>SUM(G12:G15)</f>
        <v>60534</v>
      </c>
      <c r="H16" s="109"/>
      <c r="I16" s="1292" t="s">
        <v>113</v>
      </c>
      <c r="J16" s="214" t="s">
        <v>262</v>
      </c>
      <c r="K16" s="316">
        <v>1</v>
      </c>
      <c r="L16" s="316">
        <v>0.5</v>
      </c>
      <c r="M16" s="316">
        <v>168.4</v>
      </c>
      <c r="N16" s="98">
        <f>K16*L16*M16</f>
        <v>84.2</v>
      </c>
      <c r="O16" s="122"/>
      <c r="P16" s="689" t="s">
        <v>265</v>
      </c>
      <c r="Q16" s="614">
        <v>2</v>
      </c>
      <c r="R16" s="751" t="s">
        <v>607</v>
      </c>
      <c r="S16" s="614">
        <v>9000</v>
      </c>
      <c r="T16" s="614">
        <v>10</v>
      </c>
      <c r="U16" s="625">
        <v>250</v>
      </c>
      <c r="V16" s="749">
        <f t="shared" ref="V16:V27" si="9">Q16*S16/T16*(10/U16)</f>
        <v>72</v>
      </c>
      <c r="X16" s="680"/>
      <c r="Y16" s="681" t="s">
        <v>935</v>
      </c>
      <c r="Z16" s="682">
        <v>500</v>
      </c>
      <c r="AA16" s="682">
        <v>80</v>
      </c>
      <c r="AB16" s="690">
        <f t="shared" ref="AB16:AB24" si="10">Z16/AA16*1000</f>
        <v>6250</v>
      </c>
      <c r="AC16" s="682">
        <v>1</v>
      </c>
      <c r="AD16" s="684">
        <f t="shared" ref="AD16:AD24" si="11">AB16*AC16</f>
        <v>6250</v>
      </c>
      <c r="AE16" s="691">
        <v>8210</v>
      </c>
      <c r="AF16" s="691">
        <v>20000</v>
      </c>
      <c r="AG16" s="686">
        <f t="shared" ref="AG16:AG24" si="12">ROUNDUP((AE16/AF16),2)</f>
        <v>0.42</v>
      </c>
      <c r="AH16" s="687">
        <f t="shared" ref="AH16:AH26" si="13">AB16*AC16*AG16</f>
        <v>2625</v>
      </c>
    </row>
    <row r="17" spans="2:34" ht="15" customHeight="1" thickTop="1" thickBot="1" x14ac:dyDescent="0.2">
      <c r="B17" s="1292" t="s">
        <v>105</v>
      </c>
      <c r="C17" s="214"/>
      <c r="D17" s="214"/>
      <c r="E17" s="373" t="s">
        <v>96</v>
      </c>
      <c r="F17" s="214"/>
      <c r="G17" s="98">
        <f t="shared" ref="G17" si="14">D17*F17</f>
        <v>0</v>
      </c>
      <c r="H17" s="109"/>
      <c r="I17" s="1289"/>
      <c r="J17" s="214" t="s">
        <v>609</v>
      </c>
      <c r="K17" s="316">
        <v>3.1</v>
      </c>
      <c r="L17" s="316">
        <v>1</v>
      </c>
      <c r="M17" s="316">
        <v>168.4</v>
      </c>
      <c r="N17" s="98">
        <f t="shared" ref="N17:N19" si="15">K17*L17*M17</f>
        <v>522.04000000000008</v>
      </c>
      <c r="O17" s="122"/>
      <c r="P17" s="613" t="s">
        <v>268</v>
      </c>
      <c r="Q17" s="614">
        <v>1</v>
      </c>
      <c r="R17" s="628" t="s">
        <v>65</v>
      </c>
      <c r="S17" s="614">
        <v>30000</v>
      </c>
      <c r="T17" s="614">
        <v>7</v>
      </c>
      <c r="U17" s="625">
        <v>250</v>
      </c>
      <c r="V17" s="749">
        <f t="shared" si="9"/>
        <v>171.42857142857142</v>
      </c>
      <c r="X17" s="293"/>
      <c r="Y17" s="247" t="s">
        <v>248</v>
      </c>
      <c r="Z17" s="248">
        <v>500</v>
      </c>
      <c r="AA17" s="248">
        <v>1000</v>
      </c>
      <c r="AB17" s="286">
        <f t="shared" si="10"/>
        <v>500</v>
      </c>
      <c r="AC17" s="249">
        <v>1</v>
      </c>
      <c r="AD17" s="684">
        <f t="shared" si="11"/>
        <v>500</v>
      </c>
      <c r="AE17" s="250">
        <v>2240</v>
      </c>
      <c r="AF17" s="250">
        <v>500</v>
      </c>
      <c r="AG17" s="288">
        <f t="shared" si="12"/>
        <v>4.4800000000000004</v>
      </c>
      <c r="AH17" s="292">
        <f t="shared" si="13"/>
        <v>2240</v>
      </c>
    </row>
    <row r="18" spans="2:34" ht="15" customHeight="1" thickBot="1" x14ac:dyDescent="0.2">
      <c r="B18" s="1289"/>
      <c r="C18" s="214"/>
      <c r="D18" s="214"/>
      <c r="E18" s="373"/>
      <c r="F18" s="214"/>
      <c r="G18" s="98">
        <f>D18*F18</f>
        <v>0</v>
      </c>
      <c r="H18" s="109"/>
      <c r="I18" s="1289"/>
      <c r="J18" s="214" t="s">
        <v>263</v>
      </c>
      <c r="K18" s="316">
        <v>2.5</v>
      </c>
      <c r="L18" s="316">
        <v>0.5</v>
      </c>
      <c r="M18" s="316">
        <v>168.4</v>
      </c>
      <c r="N18" s="98">
        <f t="shared" si="15"/>
        <v>210.5</v>
      </c>
      <c r="O18" s="122"/>
      <c r="P18" s="613" t="s">
        <v>266</v>
      </c>
      <c r="Q18" s="614">
        <v>2</v>
      </c>
      <c r="R18" s="628" t="s">
        <v>192</v>
      </c>
      <c r="S18" s="614">
        <v>3000</v>
      </c>
      <c r="T18" s="614">
        <v>3</v>
      </c>
      <c r="U18" s="625">
        <v>250</v>
      </c>
      <c r="V18" s="749">
        <f t="shared" si="9"/>
        <v>80</v>
      </c>
      <c r="X18" s="294"/>
      <c r="Y18" s="247" t="s">
        <v>249</v>
      </c>
      <c r="Z18" s="248">
        <v>500</v>
      </c>
      <c r="AA18" s="248">
        <v>4000</v>
      </c>
      <c r="AB18" s="286">
        <f t="shared" si="10"/>
        <v>125</v>
      </c>
      <c r="AC18" s="249">
        <v>1</v>
      </c>
      <c r="AD18" s="684">
        <f t="shared" si="11"/>
        <v>125</v>
      </c>
      <c r="AE18" s="250">
        <v>3460</v>
      </c>
      <c r="AF18" s="250">
        <v>250</v>
      </c>
      <c r="AG18" s="288">
        <f t="shared" si="12"/>
        <v>13.84</v>
      </c>
      <c r="AH18" s="292">
        <f t="shared" si="13"/>
        <v>1730</v>
      </c>
    </row>
    <row r="19" spans="2:34" ht="15" customHeight="1" thickBot="1" x14ac:dyDescent="0.2">
      <c r="B19" s="1289"/>
      <c r="C19" s="214"/>
      <c r="D19" s="214"/>
      <c r="E19" s="214"/>
      <c r="F19" s="214"/>
      <c r="G19" s="98">
        <f t="shared" ref="G19" si="16">D19*F19</f>
        <v>0</v>
      </c>
      <c r="H19" s="109"/>
      <c r="I19" s="1289"/>
      <c r="J19" s="214" t="s">
        <v>610</v>
      </c>
      <c r="K19" s="316">
        <v>4.2</v>
      </c>
      <c r="L19" s="316">
        <v>1</v>
      </c>
      <c r="M19" s="316">
        <v>168.4</v>
      </c>
      <c r="N19" s="98">
        <f t="shared" si="15"/>
        <v>707.28000000000009</v>
      </c>
      <c r="O19" s="122"/>
      <c r="P19" s="613" t="s">
        <v>267</v>
      </c>
      <c r="Q19" s="614">
        <v>2</v>
      </c>
      <c r="R19" s="751" t="s">
        <v>65</v>
      </c>
      <c r="S19" s="614">
        <v>2000</v>
      </c>
      <c r="T19" s="614">
        <v>3</v>
      </c>
      <c r="U19" s="625">
        <v>250</v>
      </c>
      <c r="V19" s="749">
        <f t="shared" si="9"/>
        <v>53.333333333333329</v>
      </c>
      <c r="X19" s="293"/>
      <c r="Y19" s="287" t="s">
        <v>252</v>
      </c>
      <c r="Z19" s="249">
        <v>500</v>
      </c>
      <c r="AA19" s="249">
        <v>2000</v>
      </c>
      <c r="AB19" s="286">
        <f t="shared" si="10"/>
        <v>250</v>
      </c>
      <c r="AC19" s="249">
        <v>1</v>
      </c>
      <c r="AD19" s="684">
        <f t="shared" si="11"/>
        <v>250</v>
      </c>
      <c r="AE19" s="250">
        <v>2470</v>
      </c>
      <c r="AF19" s="250">
        <v>500</v>
      </c>
      <c r="AG19" s="288">
        <f t="shared" si="12"/>
        <v>4.9400000000000004</v>
      </c>
      <c r="AH19" s="292">
        <f t="shared" si="13"/>
        <v>1235</v>
      </c>
    </row>
    <row r="20" spans="2:34" ht="15" customHeight="1" thickBot="1" x14ac:dyDescent="0.2">
      <c r="B20" s="1290"/>
      <c r="C20" s="101" t="s">
        <v>95</v>
      </c>
      <c r="D20" s="102"/>
      <c r="E20" s="102"/>
      <c r="F20" s="102"/>
      <c r="G20" s="103">
        <f>SUM(G17:G19)</f>
        <v>0</v>
      </c>
      <c r="H20" s="109"/>
      <c r="I20" s="1290"/>
      <c r="J20" s="167" t="s">
        <v>597</v>
      </c>
      <c r="K20" s="114">
        <f>SUM(K16:K19)</f>
        <v>10.8</v>
      </c>
      <c r="L20" s="115">
        <f>SUM(L16:L19)</f>
        <v>3</v>
      </c>
      <c r="M20" s="116"/>
      <c r="N20" s="112">
        <f>SUM(N16:N19)</f>
        <v>1524.0200000000002</v>
      </c>
      <c r="O20" s="122"/>
      <c r="P20" s="613" t="s">
        <v>269</v>
      </c>
      <c r="Q20" s="614">
        <v>2</v>
      </c>
      <c r="R20" s="628" t="s">
        <v>192</v>
      </c>
      <c r="S20" s="614">
        <v>1000</v>
      </c>
      <c r="T20" s="614">
        <v>3</v>
      </c>
      <c r="U20" s="625">
        <v>250</v>
      </c>
      <c r="V20" s="749">
        <f t="shared" si="9"/>
        <v>26.666666666666664</v>
      </c>
      <c r="X20" s="293" t="s">
        <v>256</v>
      </c>
      <c r="Y20" s="287" t="s">
        <v>936</v>
      </c>
      <c r="Z20" s="249">
        <v>500</v>
      </c>
      <c r="AA20" s="249">
        <v>150</v>
      </c>
      <c r="AB20" s="286">
        <f t="shared" si="10"/>
        <v>3333.3333333333335</v>
      </c>
      <c r="AC20" s="249">
        <v>1</v>
      </c>
      <c r="AD20" s="684">
        <f t="shared" si="11"/>
        <v>3333.3333333333335</v>
      </c>
      <c r="AE20" s="250">
        <v>8210</v>
      </c>
      <c r="AF20" s="250">
        <v>20000</v>
      </c>
      <c r="AG20" s="288">
        <f t="shared" si="12"/>
        <v>0.42</v>
      </c>
      <c r="AH20" s="292">
        <f t="shared" si="13"/>
        <v>1400</v>
      </c>
    </row>
    <row r="21" spans="2:34" ht="15" customHeight="1" thickTop="1" thickBot="1" x14ac:dyDescent="0.2">
      <c r="B21" s="1292" t="s">
        <v>106</v>
      </c>
      <c r="C21" s="214"/>
      <c r="D21" s="214"/>
      <c r="E21" s="373" t="s">
        <v>97</v>
      </c>
      <c r="F21" s="214"/>
      <c r="G21" s="98">
        <f>D21*F21</f>
        <v>0</v>
      </c>
      <c r="H21" s="109"/>
      <c r="I21" s="1292" t="s">
        <v>114</v>
      </c>
      <c r="J21" s="214"/>
      <c r="K21" s="316"/>
      <c r="L21" s="316"/>
      <c r="M21" s="316"/>
      <c r="N21" s="98">
        <f>K21*L21*M21</f>
        <v>0</v>
      </c>
      <c r="O21" s="122"/>
      <c r="P21" s="613" t="s">
        <v>287</v>
      </c>
      <c r="Q21" s="614">
        <v>2</v>
      </c>
      <c r="R21" s="751" t="s">
        <v>192</v>
      </c>
      <c r="S21" s="614">
        <v>1250</v>
      </c>
      <c r="T21" s="614">
        <v>10</v>
      </c>
      <c r="U21" s="625">
        <v>250</v>
      </c>
      <c r="V21" s="749">
        <f t="shared" si="9"/>
        <v>10</v>
      </c>
      <c r="X21" s="293"/>
      <c r="Y21" s="287" t="s">
        <v>251</v>
      </c>
      <c r="Z21" s="249">
        <v>500</v>
      </c>
      <c r="AA21" s="249">
        <v>1000</v>
      </c>
      <c r="AB21" s="286">
        <f t="shared" si="10"/>
        <v>500</v>
      </c>
      <c r="AC21" s="249">
        <v>1</v>
      </c>
      <c r="AD21" s="684">
        <f t="shared" si="11"/>
        <v>500</v>
      </c>
      <c r="AE21" s="250">
        <v>2130</v>
      </c>
      <c r="AF21" s="250">
        <v>500</v>
      </c>
      <c r="AG21" s="288">
        <f t="shared" si="12"/>
        <v>4.26</v>
      </c>
      <c r="AH21" s="292">
        <f t="shared" si="13"/>
        <v>2130</v>
      </c>
    </row>
    <row r="22" spans="2:34" ht="15" customHeight="1" thickBot="1" x14ac:dyDescent="0.2">
      <c r="B22" s="1289"/>
      <c r="C22" s="214"/>
      <c r="D22" s="214"/>
      <c r="E22" s="373" t="s">
        <v>97</v>
      </c>
      <c r="F22" s="214"/>
      <c r="G22" s="98">
        <f>D22*F22</f>
        <v>0</v>
      </c>
      <c r="H22" s="109"/>
      <c r="I22" s="1289"/>
      <c r="J22" s="214"/>
      <c r="K22" s="316"/>
      <c r="L22" s="316"/>
      <c r="M22" s="316"/>
      <c r="N22" s="98">
        <f t="shared" ref="N22" si="17">K22*L22*M22</f>
        <v>0</v>
      </c>
      <c r="O22" s="122"/>
      <c r="P22" s="613" t="s">
        <v>288</v>
      </c>
      <c r="Q22" s="614">
        <v>4</v>
      </c>
      <c r="R22" s="751" t="s">
        <v>96</v>
      </c>
      <c r="S22" s="614">
        <v>7200</v>
      </c>
      <c r="T22" s="614">
        <v>10</v>
      </c>
      <c r="U22" s="625">
        <v>250</v>
      </c>
      <c r="V22" s="749">
        <f t="shared" si="9"/>
        <v>115.2</v>
      </c>
      <c r="X22" s="293"/>
      <c r="Y22" s="287" t="s">
        <v>252</v>
      </c>
      <c r="Z22" s="249">
        <v>500</v>
      </c>
      <c r="AA22" s="249">
        <v>1500</v>
      </c>
      <c r="AB22" s="286">
        <f t="shared" si="10"/>
        <v>333.33333333333331</v>
      </c>
      <c r="AC22" s="249">
        <v>1</v>
      </c>
      <c r="AD22" s="684">
        <f t="shared" si="11"/>
        <v>333.33333333333331</v>
      </c>
      <c r="AE22" s="250">
        <v>2470</v>
      </c>
      <c r="AF22" s="250">
        <v>500</v>
      </c>
      <c r="AG22" s="288">
        <f t="shared" si="12"/>
        <v>4.9400000000000004</v>
      </c>
      <c r="AH22" s="292">
        <f t="shared" si="13"/>
        <v>1646.6666666666667</v>
      </c>
    </row>
    <row r="23" spans="2:34" ht="15" customHeight="1" thickBot="1" x14ac:dyDescent="0.2">
      <c r="B23" s="1289"/>
      <c r="C23" s="214"/>
      <c r="D23" s="214"/>
      <c r="E23" s="373" t="s">
        <v>97</v>
      </c>
      <c r="F23" s="214"/>
      <c r="G23" s="98">
        <f>D23*F23</f>
        <v>0</v>
      </c>
      <c r="H23" s="109"/>
      <c r="I23" s="1290"/>
      <c r="J23" s="619" t="s">
        <v>855</v>
      </c>
      <c r="K23" s="620">
        <f>SUM(K21:K22)</f>
        <v>0</v>
      </c>
      <c r="L23" s="626">
        <f>SUM(L21:L22)</f>
        <v>0</v>
      </c>
      <c r="M23" s="627"/>
      <c r="N23" s="621">
        <f>SUM(N21:N22)</f>
        <v>0</v>
      </c>
      <c r="O23" s="122"/>
      <c r="P23" s="613" t="s">
        <v>289</v>
      </c>
      <c r="Q23" s="614">
        <v>2</v>
      </c>
      <c r="R23" s="751" t="s">
        <v>96</v>
      </c>
      <c r="S23" s="614">
        <v>10000</v>
      </c>
      <c r="T23" s="614">
        <v>10</v>
      </c>
      <c r="U23" s="625">
        <v>250</v>
      </c>
      <c r="V23" s="749">
        <f t="shared" si="9"/>
        <v>80</v>
      </c>
      <c r="X23" s="293"/>
      <c r="Y23" s="287" t="s">
        <v>937</v>
      </c>
      <c r="Z23" s="249">
        <v>500</v>
      </c>
      <c r="AA23" s="249">
        <v>3000</v>
      </c>
      <c r="AB23" s="286">
        <f t="shared" si="10"/>
        <v>166.66666666666666</v>
      </c>
      <c r="AC23" s="249">
        <v>1</v>
      </c>
      <c r="AD23" s="684">
        <f t="shared" si="11"/>
        <v>166.66666666666666</v>
      </c>
      <c r="AE23" s="250">
        <v>4900</v>
      </c>
      <c r="AF23" s="250">
        <v>250</v>
      </c>
      <c r="AG23" s="288">
        <f t="shared" si="12"/>
        <v>19.600000000000001</v>
      </c>
      <c r="AH23" s="292">
        <f t="shared" si="13"/>
        <v>3266.6666666666665</v>
      </c>
    </row>
    <row r="24" spans="2:34" ht="15" customHeight="1" thickTop="1" thickBot="1" x14ac:dyDescent="0.2">
      <c r="B24" s="1293"/>
      <c r="C24" s="104" t="s">
        <v>98</v>
      </c>
      <c r="D24" s="105"/>
      <c r="E24" s="105"/>
      <c r="F24" s="111"/>
      <c r="G24" s="106">
        <f>SUM(G21:G23)</f>
        <v>0</v>
      </c>
      <c r="I24" s="1292" t="s">
        <v>196</v>
      </c>
      <c r="J24" s="214"/>
      <c r="K24" s="316"/>
      <c r="L24" s="316"/>
      <c r="M24" s="316"/>
      <c r="N24" s="98">
        <f>K24*L24*M24</f>
        <v>0</v>
      </c>
      <c r="O24" s="122"/>
      <c r="P24" s="613" t="s">
        <v>290</v>
      </c>
      <c r="Q24" s="614">
        <v>1</v>
      </c>
      <c r="R24" s="751" t="s">
        <v>192</v>
      </c>
      <c r="S24" s="614">
        <v>2500</v>
      </c>
      <c r="T24" s="614">
        <v>10</v>
      </c>
      <c r="U24" s="625">
        <v>250</v>
      </c>
      <c r="V24" s="749">
        <f t="shared" si="9"/>
        <v>10</v>
      </c>
      <c r="X24" s="293"/>
      <c r="Y24" s="287" t="s">
        <v>938</v>
      </c>
      <c r="Z24" s="249">
        <v>500</v>
      </c>
      <c r="AA24" s="249">
        <v>3000</v>
      </c>
      <c r="AB24" s="286">
        <f t="shared" si="10"/>
        <v>166.66666666666666</v>
      </c>
      <c r="AC24" s="249">
        <v>1</v>
      </c>
      <c r="AD24" s="684">
        <f t="shared" si="11"/>
        <v>166.66666666666666</v>
      </c>
      <c r="AE24" s="250">
        <v>4270</v>
      </c>
      <c r="AF24" s="250">
        <v>500</v>
      </c>
      <c r="AG24" s="288">
        <f t="shared" si="12"/>
        <v>8.5399999999999991</v>
      </c>
      <c r="AH24" s="292">
        <f t="shared" si="13"/>
        <v>1423.333333333333</v>
      </c>
    </row>
    <row r="25" spans="2:34" ht="15" customHeight="1" x14ac:dyDescent="0.15">
      <c r="H25" s="110"/>
      <c r="I25" s="1289"/>
      <c r="J25" s="214"/>
      <c r="K25" s="316"/>
      <c r="L25" s="316"/>
      <c r="M25" s="316"/>
      <c r="N25" s="98">
        <f t="shared" ref="N25:N26" si="18">K25*L25*M25</f>
        <v>0</v>
      </c>
      <c r="O25" s="122"/>
      <c r="P25" s="613" t="s">
        <v>291</v>
      </c>
      <c r="Q25" s="614">
        <v>1</v>
      </c>
      <c r="R25" s="751" t="s">
        <v>192</v>
      </c>
      <c r="S25" s="614">
        <v>3000</v>
      </c>
      <c r="T25" s="614">
        <v>10</v>
      </c>
      <c r="U25" s="625">
        <v>250</v>
      </c>
      <c r="V25" s="749">
        <f t="shared" si="9"/>
        <v>12</v>
      </c>
      <c r="X25" s="293"/>
      <c r="Y25" s="287"/>
      <c r="Z25" s="249"/>
      <c r="AA25" s="249"/>
      <c r="AB25" s="286"/>
      <c r="AC25" s="249"/>
      <c r="AD25" s="291"/>
      <c r="AE25" s="250"/>
      <c r="AF25" s="250"/>
      <c r="AG25" s="288"/>
      <c r="AH25" s="292"/>
    </row>
    <row r="26" spans="2:34" ht="15" customHeight="1" thickBot="1" x14ac:dyDescent="0.2">
      <c r="B26" s="5" t="s">
        <v>856</v>
      </c>
      <c r="C26" s="5"/>
      <c r="D26" s="28"/>
      <c r="E26" s="5"/>
      <c r="F26" s="28"/>
      <c r="G26" s="29"/>
      <c r="H26" s="108"/>
      <c r="I26" s="1289"/>
      <c r="J26" s="214"/>
      <c r="K26" s="316"/>
      <c r="L26" s="316"/>
      <c r="M26" s="316"/>
      <c r="N26" s="98">
        <f t="shared" si="18"/>
        <v>0</v>
      </c>
      <c r="O26" s="122"/>
      <c r="P26" s="613" t="s">
        <v>292</v>
      </c>
      <c r="Q26" s="614">
        <v>1</v>
      </c>
      <c r="R26" s="751" t="s">
        <v>192</v>
      </c>
      <c r="S26" s="614">
        <v>15000</v>
      </c>
      <c r="T26" s="614">
        <v>10</v>
      </c>
      <c r="U26" s="625">
        <v>250</v>
      </c>
      <c r="V26" s="749">
        <f t="shared" si="9"/>
        <v>60</v>
      </c>
      <c r="X26" s="293"/>
      <c r="Y26" s="290"/>
      <c r="Z26" s="248"/>
      <c r="AA26" s="248"/>
      <c r="AB26" s="289"/>
      <c r="AC26" s="249"/>
      <c r="AD26" s="249"/>
      <c r="AE26" s="250"/>
      <c r="AF26" s="250"/>
      <c r="AG26" s="288"/>
      <c r="AH26" s="292">
        <f t="shared" si="13"/>
        <v>0</v>
      </c>
    </row>
    <row r="27" spans="2:34" ht="15" customHeight="1" thickBot="1" x14ac:dyDescent="0.2">
      <c r="B27" s="606" t="s">
        <v>57</v>
      </c>
      <c r="C27" s="674" t="s">
        <v>87</v>
      </c>
      <c r="D27" s="674" t="s">
        <v>88</v>
      </c>
      <c r="E27" s="674" t="s">
        <v>89</v>
      </c>
      <c r="F27" s="674" t="s">
        <v>21</v>
      </c>
      <c r="G27" s="639" t="s">
        <v>90</v>
      </c>
      <c r="H27" s="109"/>
      <c r="I27" s="1290"/>
      <c r="J27" s="619" t="s">
        <v>939</v>
      </c>
      <c r="K27" s="620">
        <f>SUM(K24:K26)</f>
        <v>0</v>
      </c>
      <c r="L27" s="626">
        <f>SUM(L24:L26)</f>
        <v>0</v>
      </c>
      <c r="M27" s="627"/>
      <c r="N27" s="621">
        <f>SUM(N24:N26)</f>
        <v>0</v>
      </c>
      <c r="O27" s="122"/>
      <c r="P27" s="613" t="s">
        <v>618</v>
      </c>
      <c r="Q27" s="614">
        <v>1</v>
      </c>
      <c r="R27" s="751" t="s">
        <v>192</v>
      </c>
      <c r="S27" s="614">
        <v>90000</v>
      </c>
      <c r="T27" s="614">
        <v>10</v>
      </c>
      <c r="U27" s="625">
        <v>250</v>
      </c>
      <c r="V27" s="749">
        <f t="shared" si="9"/>
        <v>360</v>
      </c>
      <c r="X27" s="295"/>
      <c r="Y27" s="296" t="s">
        <v>95</v>
      </c>
      <c r="Z27" s="297"/>
      <c r="AA27" s="297"/>
      <c r="AB27" s="298"/>
      <c r="AC27" s="297"/>
      <c r="AD27" s="297"/>
      <c r="AE27" s="297"/>
      <c r="AF27" s="297"/>
      <c r="AG27" s="301"/>
      <c r="AH27" s="299">
        <f>SUM(AH16:AH26)</f>
        <v>17696.666666666664</v>
      </c>
    </row>
    <row r="28" spans="2:34" ht="15" customHeight="1" thickTop="1" thickBot="1" x14ac:dyDescent="0.2">
      <c r="B28" s="1299" t="s">
        <v>27</v>
      </c>
      <c r="C28" s="214" t="str">
        <f>Y4</f>
        <v>ICボルドー66Ｄ</v>
      </c>
      <c r="D28" s="214">
        <f>AD4</f>
        <v>12500</v>
      </c>
      <c r="E28" s="373" t="s">
        <v>949</v>
      </c>
      <c r="F28" s="378">
        <f>AG4</f>
        <v>0.28000000000000003</v>
      </c>
      <c r="G28" s="612">
        <f t="shared" ref="G28:G37" si="19">D28*F28</f>
        <v>3500.0000000000005</v>
      </c>
      <c r="H28" s="109"/>
      <c r="I28" s="1292" t="s">
        <v>110</v>
      </c>
      <c r="J28" s="214"/>
      <c r="K28" s="316"/>
      <c r="L28" s="316"/>
      <c r="M28" s="316"/>
      <c r="N28" s="98">
        <f>K28*L28*M28</f>
        <v>0</v>
      </c>
      <c r="O28" s="122"/>
      <c r="P28" s="613"/>
      <c r="Q28" s="614"/>
      <c r="R28" s="615"/>
      <c r="S28" s="614"/>
      <c r="T28" s="614"/>
      <c r="U28" s="625"/>
      <c r="V28" s="616"/>
      <c r="X28" s="294"/>
      <c r="Y28" s="287" t="s">
        <v>941</v>
      </c>
      <c r="Z28" s="249">
        <v>100</v>
      </c>
      <c r="AA28" s="249">
        <v>100</v>
      </c>
      <c r="AB28" s="286">
        <f t="shared" ref="AB28" si="20">Z28/AA28*1000</f>
        <v>1000</v>
      </c>
      <c r="AC28" s="249">
        <v>3</v>
      </c>
      <c r="AD28" s="684">
        <f t="shared" ref="AD28" si="21">AB28*AC28</f>
        <v>3000</v>
      </c>
      <c r="AE28" s="250">
        <v>45750</v>
      </c>
      <c r="AF28" s="250">
        <v>22000</v>
      </c>
      <c r="AG28" s="288">
        <f t="shared" ref="AG28" si="22">ROUNDUP((AE28/AF28),2)</f>
        <v>2.0799999999999996</v>
      </c>
      <c r="AH28" s="292">
        <f>AB28*AC28*AG28</f>
        <v>6239.9999999999991</v>
      </c>
    </row>
    <row r="29" spans="2:34" ht="15" customHeight="1" x14ac:dyDescent="0.15">
      <c r="B29" s="1289"/>
      <c r="C29" s="214" t="str">
        <f t="shared" ref="C29:C36" si="23">Y5</f>
        <v>ストロビードライフロアブル</v>
      </c>
      <c r="D29" s="214">
        <f t="shared" ref="D29:D36" si="24">AD5</f>
        <v>166.66666666666666</v>
      </c>
      <c r="E29" s="373" t="s">
        <v>949</v>
      </c>
      <c r="F29" s="378">
        <f t="shared" ref="F29:F36" si="25">AG5</f>
        <v>11.56</v>
      </c>
      <c r="G29" s="98">
        <f t="shared" si="19"/>
        <v>1926.6666666666667</v>
      </c>
      <c r="H29" s="109"/>
      <c r="I29" s="1289"/>
      <c r="J29" s="214"/>
      <c r="K29" s="316"/>
      <c r="L29" s="316"/>
      <c r="M29" s="316"/>
      <c r="N29" s="98">
        <f t="shared" ref="N29:N30" si="26">K29*L29*M29</f>
        <v>0</v>
      </c>
      <c r="O29" s="27"/>
      <c r="P29" s="613"/>
      <c r="Q29" s="614"/>
      <c r="R29" s="615"/>
      <c r="S29" s="614"/>
      <c r="T29" s="614"/>
      <c r="U29" s="625"/>
      <c r="V29" s="616"/>
      <c r="X29" s="293" t="s">
        <v>257</v>
      </c>
      <c r="Y29" s="287"/>
      <c r="Z29" s="249"/>
      <c r="AA29" s="249"/>
      <c r="AB29" s="286"/>
      <c r="AC29" s="249"/>
      <c r="AD29" s="684"/>
      <c r="AE29" s="250"/>
      <c r="AF29" s="250"/>
      <c r="AG29" s="288"/>
      <c r="AH29" s="292"/>
    </row>
    <row r="30" spans="2:34" ht="15" customHeight="1" x14ac:dyDescent="0.15">
      <c r="B30" s="1289"/>
      <c r="C30" s="214" t="str">
        <f t="shared" si="23"/>
        <v>エムダイファー</v>
      </c>
      <c r="D30" s="214">
        <f t="shared" si="24"/>
        <v>833.33333333333337</v>
      </c>
      <c r="E30" s="373" t="s">
        <v>949</v>
      </c>
      <c r="F30" s="378">
        <f t="shared" si="25"/>
        <v>1.43</v>
      </c>
      <c r="G30" s="98">
        <f t="shared" si="19"/>
        <v>1191.6666666666667</v>
      </c>
      <c r="H30" s="109"/>
      <c r="I30" s="1289"/>
      <c r="J30" s="214"/>
      <c r="K30" s="316"/>
      <c r="L30" s="316"/>
      <c r="M30" s="316"/>
      <c r="N30" s="98">
        <f t="shared" si="26"/>
        <v>0</v>
      </c>
      <c r="P30" s="613"/>
      <c r="Q30" s="614"/>
      <c r="R30" s="615"/>
      <c r="S30" s="614"/>
      <c r="T30" s="614"/>
      <c r="U30" s="625"/>
      <c r="V30" s="616"/>
      <c r="X30" s="293"/>
      <c r="Y30" s="692"/>
      <c r="Z30" s="693"/>
      <c r="AA30" s="693"/>
      <c r="AB30" s="694"/>
      <c r="AC30" s="693"/>
      <c r="AD30" s="307"/>
      <c r="AE30" s="695"/>
      <c r="AF30" s="695"/>
      <c r="AG30" s="696"/>
      <c r="AH30" s="310"/>
    </row>
    <row r="31" spans="2:34" ht="15" customHeight="1" thickBot="1" x14ac:dyDescent="0.2">
      <c r="B31" s="1289"/>
      <c r="C31" s="214" t="str">
        <f t="shared" si="23"/>
        <v>コサイド3000</v>
      </c>
      <c r="D31" s="214">
        <f t="shared" si="24"/>
        <v>500</v>
      </c>
      <c r="E31" s="373" t="s">
        <v>949</v>
      </c>
      <c r="F31" s="378">
        <f t="shared" si="25"/>
        <v>4.0599999999999996</v>
      </c>
      <c r="G31" s="98">
        <f t="shared" si="19"/>
        <v>2029.9999999999998</v>
      </c>
      <c r="H31" s="109"/>
      <c r="I31" s="1293"/>
      <c r="J31" s="631" t="s">
        <v>981</v>
      </c>
      <c r="K31" s="632">
        <f>SUM(K28:K30)</f>
        <v>0</v>
      </c>
      <c r="L31" s="633">
        <f>SUM(L28:L30)</f>
        <v>0</v>
      </c>
      <c r="M31" s="634"/>
      <c r="N31" s="635">
        <f>SUM(N28:N30)</f>
        <v>0</v>
      </c>
      <c r="P31" s="613"/>
      <c r="Q31" s="614"/>
      <c r="R31" s="615"/>
      <c r="S31" s="614"/>
      <c r="T31" s="614"/>
      <c r="U31" s="625"/>
      <c r="V31" s="616"/>
      <c r="X31" s="295"/>
      <c r="Y31" s="296" t="s">
        <v>95</v>
      </c>
      <c r="Z31" s="297"/>
      <c r="AA31" s="297"/>
      <c r="AB31" s="298"/>
      <c r="AC31" s="297"/>
      <c r="AD31" s="297"/>
      <c r="AE31" s="297"/>
      <c r="AF31" s="297"/>
      <c r="AG31" s="301"/>
      <c r="AH31" s="299">
        <f>SUM(AH28:AH29)</f>
        <v>6239.9999999999991</v>
      </c>
    </row>
    <row r="32" spans="2:34" ht="15" customHeight="1" thickBot="1" x14ac:dyDescent="0.2">
      <c r="B32" s="1289"/>
      <c r="C32" s="214" t="str">
        <f t="shared" si="23"/>
        <v>クレフノン</v>
      </c>
      <c r="D32" s="214">
        <f t="shared" si="24"/>
        <v>5000</v>
      </c>
      <c r="E32" s="373" t="s">
        <v>949</v>
      </c>
      <c r="F32" s="378">
        <f t="shared" si="25"/>
        <v>0.21000000000000002</v>
      </c>
      <c r="G32" s="98">
        <f t="shared" si="19"/>
        <v>1050</v>
      </c>
      <c r="H32" s="109"/>
      <c r="I32" s="93"/>
      <c r="J32" s="93"/>
      <c r="K32" s="93"/>
      <c r="L32" s="93"/>
      <c r="M32" s="93"/>
      <c r="N32" s="93"/>
      <c r="P32" s="613"/>
      <c r="Q32" s="614"/>
      <c r="R32" s="615"/>
      <c r="S32" s="614"/>
      <c r="T32" s="614"/>
      <c r="U32" s="625"/>
      <c r="V32" s="616"/>
      <c r="X32" s="697"/>
      <c r="Y32" s="698" t="s">
        <v>982</v>
      </c>
      <c r="Z32" s="684">
        <v>500</v>
      </c>
      <c r="AA32" s="684">
        <v>1000</v>
      </c>
      <c r="AB32" s="683">
        <f t="shared" ref="AB32:AB33" si="27">Z32/AA32*1000</f>
        <v>500</v>
      </c>
      <c r="AC32" s="684">
        <v>1</v>
      </c>
      <c r="AD32" s="684">
        <f t="shared" ref="AD32:AD33" si="28">AB32*AC32</f>
        <v>500</v>
      </c>
      <c r="AE32" s="685">
        <v>6520</v>
      </c>
      <c r="AF32" s="685">
        <v>5000</v>
      </c>
      <c r="AG32" s="686">
        <f t="shared" ref="AG32:AG33" si="29">ROUNDUP((AE32/AF32),2)</f>
        <v>1.31</v>
      </c>
      <c r="AH32" s="687">
        <f t="shared" ref="AH32:AH33" si="30">AB32*AC32*AG32</f>
        <v>655</v>
      </c>
    </row>
    <row r="33" spans="2:34" ht="15" customHeight="1" thickBot="1" x14ac:dyDescent="0.2">
      <c r="B33" s="1289"/>
      <c r="C33" s="214" t="str">
        <f t="shared" si="23"/>
        <v>ﾍﾟﾝｺｾﾞﾌﾞ水和剤</v>
      </c>
      <c r="D33" s="214">
        <f t="shared" si="24"/>
        <v>2500</v>
      </c>
      <c r="E33" s="373" t="s">
        <v>949</v>
      </c>
      <c r="F33" s="378">
        <f t="shared" si="25"/>
        <v>1.51</v>
      </c>
      <c r="G33" s="98">
        <f t="shared" si="19"/>
        <v>3775</v>
      </c>
      <c r="H33" s="109"/>
      <c r="I33" s="318" t="s">
        <v>154</v>
      </c>
      <c r="J33" s="318"/>
      <c r="K33" s="81"/>
      <c r="L33" s="81"/>
      <c r="M33" s="81"/>
      <c r="P33" s="613"/>
      <c r="Q33" s="614"/>
      <c r="R33" s="615"/>
      <c r="S33" s="614"/>
      <c r="T33" s="614"/>
      <c r="U33" s="625"/>
      <c r="V33" s="616"/>
      <c r="X33" s="293" t="s">
        <v>258</v>
      </c>
      <c r="Y33" s="287" t="s">
        <v>947</v>
      </c>
      <c r="Z33" s="249">
        <v>400</v>
      </c>
      <c r="AA33" s="249">
        <v>3000</v>
      </c>
      <c r="AB33" s="286">
        <f t="shared" si="27"/>
        <v>133.33333333333334</v>
      </c>
      <c r="AC33" s="249">
        <v>1</v>
      </c>
      <c r="AD33" s="684">
        <f t="shared" si="28"/>
        <v>133.33333333333334</v>
      </c>
      <c r="AE33" s="250">
        <v>7990</v>
      </c>
      <c r="AF33" s="250">
        <v>500</v>
      </c>
      <c r="AG33" s="288">
        <f t="shared" si="29"/>
        <v>15.98</v>
      </c>
      <c r="AH33" s="292">
        <f t="shared" si="30"/>
        <v>2130.666666666667</v>
      </c>
    </row>
    <row r="34" spans="2:34" ht="15" customHeight="1" thickBot="1" x14ac:dyDescent="0.2">
      <c r="B34" s="1289"/>
      <c r="C34" s="214" t="str">
        <f t="shared" si="23"/>
        <v>ｶﾈﾏｲﾄﾌﾛｱﾌﾞﾙ</v>
      </c>
      <c r="D34" s="214">
        <f t="shared" si="24"/>
        <v>333.33333333333331</v>
      </c>
      <c r="E34" s="373" t="s">
        <v>948</v>
      </c>
      <c r="F34" s="378">
        <f t="shared" si="25"/>
        <v>9.26</v>
      </c>
      <c r="G34" s="98">
        <f t="shared" si="19"/>
        <v>3086.6666666666665</v>
      </c>
      <c r="H34" s="109"/>
      <c r="I34" s="343" t="s">
        <v>142</v>
      </c>
      <c r="J34" s="505" t="s">
        <v>3</v>
      </c>
      <c r="K34" s="1181" t="s">
        <v>143</v>
      </c>
      <c r="L34" s="1182"/>
      <c r="M34" s="506" t="s">
        <v>191</v>
      </c>
      <c r="N34" s="507" t="s">
        <v>625</v>
      </c>
      <c r="P34" s="636" t="s">
        <v>147</v>
      </c>
      <c r="Q34" s="623"/>
      <c r="R34" s="623"/>
      <c r="S34" s="623"/>
      <c r="T34" s="623"/>
      <c r="U34" s="637"/>
      <c r="V34" s="624">
        <f>SUM(V15:V33)</f>
        <v>1306.6285714285714</v>
      </c>
      <c r="X34" s="293"/>
      <c r="Y34" s="287"/>
      <c r="Z34" s="249"/>
      <c r="AA34" s="249"/>
      <c r="AB34" s="286"/>
      <c r="AC34" s="249"/>
      <c r="AD34" s="291"/>
      <c r="AE34" s="250"/>
      <c r="AF34" s="250"/>
      <c r="AG34" s="288"/>
      <c r="AH34" s="292"/>
    </row>
    <row r="35" spans="2:34" ht="15" customHeight="1" x14ac:dyDescent="0.15">
      <c r="B35" s="1289"/>
      <c r="C35" s="214" t="str">
        <f t="shared" si="23"/>
        <v>ｻﾙﾌｧｰｿﾞﾙ</v>
      </c>
      <c r="D35" s="214">
        <f t="shared" si="24"/>
        <v>1250</v>
      </c>
      <c r="E35" s="373" t="s">
        <v>948</v>
      </c>
      <c r="F35" s="378">
        <f t="shared" si="25"/>
        <v>0.88</v>
      </c>
      <c r="G35" s="98">
        <f t="shared" si="19"/>
        <v>1100</v>
      </c>
      <c r="H35" s="109"/>
      <c r="I35" s="1196" t="s">
        <v>0</v>
      </c>
      <c r="J35" s="107" t="s">
        <v>140</v>
      </c>
      <c r="K35" s="1199">
        <v>2160000</v>
      </c>
      <c r="L35" s="1200"/>
      <c r="M35" s="752">
        <v>250</v>
      </c>
      <c r="N35" s="161">
        <f>+K35/M35*10*0.014</f>
        <v>1209.6000000000001</v>
      </c>
      <c r="X35" s="293"/>
      <c r="Y35" s="287"/>
      <c r="Z35" s="249"/>
      <c r="AA35" s="249"/>
      <c r="AB35" s="286"/>
      <c r="AC35" s="249"/>
      <c r="AD35" s="291"/>
      <c r="AE35" s="250"/>
      <c r="AF35" s="250"/>
      <c r="AG35" s="288"/>
      <c r="AH35" s="292"/>
    </row>
    <row r="36" spans="2:34" ht="15" customHeight="1" thickBot="1" x14ac:dyDescent="0.2">
      <c r="B36" s="1289"/>
      <c r="C36" s="214" t="str">
        <f t="shared" si="23"/>
        <v>ﾍﾞﾌﾄｯﾌﾟﾌﾛｱﾌﾞﾙ</v>
      </c>
      <c r="D36" s="214">
        <f t="shared" si="24"/>
        <v>333.33333333333331</v>
      </c>
      <c r="E36" s="373" t="s">
        <v>948</v>
      </c>
      <c r="F36" s="378">
        <f t="shared" si="25"/>
        <v>7.38</v>
      </c>
      <c r="G36" s="98">
        <f t="shared" si="19"/>
        <v>2460</v>
      </c>
      <c r="H36" s="109"/>
      <c r="I36" s="1197"/>
      <c r="J36" s="107" t="s">
        <v>141</v>
      </c>
      <c r="K36" s="1201">
        <v>3024000</v>
      </c>
      <c r="L36" s="1202"/>
      <c r="M36" s="752">
        <v>250</v>
      </c>
      <c r="N36" s="161">
        <f>+K36/M36*10*0.014</f>
        <v>1693.44</v>
      </c>
      <c r="P36" s="318" t="s">
        <v>148</v>
      </c>
      <c r="Q36" s="81"/>
      <c r="R36" s="81"/>
      <c r="S36" s="81"/>
      <c r="T36" s="81"/>
      <c r="X36" s="315"/>
      <c r="Y36" s="296" t="s">
        <v>95</v>
      </c>
      <c r="Z36" s="297"/>
      <c r="AA36" s="297"/>
      <c r="AB36" s="298"/>
      <c r="AC36" s="297"/>
      <c r="AD36" s="297"/>
      <c r="AE36" s="297"/>
      <c r="AF36" s="297"/>
      <c r="AG36" s="301"/>
      <c r="AH36" s="299">
        <f>SUM(AH32:AH35)</f>
        <v>2785.666666666667</v>
      </c>
    </row>
    <row r="37" spans="2:34" ht="15" customHeight="1" thickBot="1" x14ac:dyDescent="0.2">
      <c r="B37" s="1289"/>
      <c r="C37" s="214"/>
      <c r="D37" s="214"/>
      <c r="E37" s="373"/>
      <c r="F37" s="214"/>
      <c r="G37" s="98">
        <f t="shared" si="19"/>
        <v>0</v>
      </c>
      <c r="H37" s="109"/>
      <c r="I37" s="1197"/>
      <c r="J37" s="107"/>
      <c r="K37" s="1188"/>
      <c r="L37" s="1188"/>
      <c r="M37" s="752"/>
      <c r="N37" s="161"/>
      <c r="O37" s="118"/>
      <c r="P37" s="343" t="s">
        <v>137</v>
      </c>
      <c r="Q37" s="1187" t="s">
        <v>149</v>
      </c>
      <c r="R37" s="1187"/>
      <c r="S37" s="753" t="s">
        <v>152</v>
      </c>
      <c r="T37" s="753" t="s">
        <v>151</v>
      </c>
      <c r="U37" s="382" t="s">
        <v>191</v>
      </c>
      <c r="V37" s="344" t="s">
        <v>625</v>
      </c>
      <c r="X37" s="295"/>
      <c r="Y37" s="311" t="s">
        <v>239</v>
      </c>
      <c r="Z37" s="312"/>
      <c r="AA37" s="312"/>
      <c r="AB37" s="313"/>
      <c r="AC37" s="312"/>
      <c r="AD37" s="312"/>
      <c r="AE37" s="312"/>
      <c r="AF37" s="312"/>
      <c r="AG37" s="312"/>
      <c r="AH37" s="314">
        <f>AH15+AH27+AH31+AH36</f>
        <v>46842.333333333328</v>
      </c>
    </row>
    <row r="38" spans="2:34" ht="15" customHeight="1" thickBot="1" x14ac:dyDescent="0.2">
      <c r="B38" s="1290"/>
      <c r="C38" s="617" t="s">
        <v>94</v>
      </c>
      <c r="D38" s="617"/>
      <c r="E38" s="617"/>
      <c r="F38" s="617"/>
      <c r="G38" s="618">
        <f>SUM(G28:G37)</f>
        <v>20120</v>
      </c>
      <c r="H38" s="109"/>
      <c r="I38" s="1197"/>
      <c r="J38" s="107"/>
      <c r="K38" s="1188"/>
      <c r="L38" s="1188"/>
      <c r="M38" s="752"/>
      <c r="N38" s="161"/>
      <c r="O38" s="118"/>
      <c r="P38" s="1189" t="s">
        <v>150</v>
      </c>
      <c r="Q38" s="158" t="s">
        <v>1069</v>
      </c>
      <c r="R38" s="766" t="s">
        <v>1070</v>
      </c>
      <c r="S38" s="159"/>
      <c r="T38" s="171"/>
      <c r="U38" s="159">
        <v>10</v>
      </c>
      <c r="V38" s="161">
        <v>3236</v>
      </c>
      <c r="X38" s="251"/>
      <c r="Y38" s="251"/>
      <c r="Z38" s="251"/>
      <c r="AA38" s="251"/>
      <c r="AB38" s="251"/>
      <c r="AC38" s="252"/>
      <c r="AD38" s="252"/>
      <c r="AE38" s="251"/>
      <c r="AF38" s="251"/>
      <c r="AG38" s="251"/>
      <c r="AH38" s="252"/>
    </row>
    <row r="39" spans="2:34" ht="15" customHeight="1" thickTop="1" thickBot="1" x14ac:dyDescent="0.2">
      <c r="B39" s="1292" t="s">
        <v>107</v>
      </c>
      <c r="C39" s="214" t="str">
        <f>Y16</f>
        <v>アタックオイル</v>
      </c>
      <c r="D39" s="214">
        <f>AD16</f>
        <v>6250</v>
      </c>
      <c r="E39" s="373" t="s">
        <v>983</v>
      </c>
      <c r="F39" s="378">
        <f>AG16</f>
        <v>0.42</v>
      </c>
      <c r="G39" s="98">
        <f>D39*F39</f>
        <v>2625</v>
      </c>
      <c r="H39" s="109"/>
      <c r="I39" s="1197"/>
      <c r="J39" s="107" t="s">
        <v>1052</v>
      </c>
      <c r="K39" s="1188" t="s">
        <v>1051</v>
      </c>
      <c r="L39" s="1188"/>
      <c r="M39" s="752"/>
      <c r="N39" s="161">
        <f>M39*380/10</f>
        <v>0</v>
      </c>
      <c r="O39" s="118"/>
      <c r="P39" s="1190"/>
      <c r="Q39" s="158"/>
      <c r="R39" s="170"/>
      <c r="S39" s="159"/>
      <c r="T39" s="171"/>
      <c r="U39" s="159"/>
      <c r="V39" s="161"/>
      <c r="X39" s="244" t="s">
        <v>240</v>
      </c>
      <c r="Y39" s="251"/>
      <c r="Z39" s="251"/>
      <c r="AA39" s="251"/>
      <c r="AB39" s="251"/>
      <c r="AC39" s="252"/>
      <c r="AD39" s="252"/>
      <c r="AE39" s="251"/>
      <c r="AF39" s="251"/>
      <c r="AG39" s="251"/>
      <c r="AH39" s="252"/>
    </row>
    <row r="40" spans="2:34" ht="15" customHeight="1" thickBot="1" x14ac:dyDescent="0.2">
      <c r="B40" s="1289"/>
      <c r="C40" s="214" t="str">
        <f t="shared" ref="C40:C47" si="31">Y17</f>
        <v>オリオン水和剤40</v>
      </c>
      <c r="D40" s="214">
        <f t="shared" ref="D40:D47" si="32">AD17</f>
        <v>500</v>
      </c>
      <c r="E40" s="373" t="s">
        <v>984</v>
      </c>
      <c r="F40" s="378">
        <f t="shared" ref="F40:F47" si="33">AG17</f>
        <v>4.4800000000000004</v>
      </c>
      <c r="G40" s="98">
        <f t="shared" ref="G40:G52" si="34">D40*F40</f>
        <v>2240</v>
      </c>
      <c r="H40" s="109"/>
      <c r="I40" s="1197"/>
      <c r="J40" s="107" t="s">
        <v>138</v>
      </c>
      <c r="K40" s="1188"/>
      <c r="L40" s="1188"/>
      <c r="M40" s="752"/>
      <c r="N40" s="161"/>
      <c r="O40" s="118"/>
      <c r="P40" s="1190"/>
      <c r="Q40" s="158"/>
      <c r="R40" s="170"/>
      <c r="S40" s="159"/>
      <c r="T40" s="171"/>
      <c r="U40" s="159"/>
      <c r="V40" s="161"/>
      <c r="X40" s="508"/>
      <c r="Y40" s="509"/>
      <c r="Z40" s="699" t="s">
        <v>985</v>
      </c>
      <c r="AA40" s="700" t="s">
        <v>232</v>
      </c>
      <c r="AB40" s="700" t="s">
        <v>241</v>
      </c>
      <c r="AC40" s="701" t="s">
        <v>234</v>
      </c>
      <c r="AD40" s="701"/>
      <c r="AE40" s="701" t="s">
        <v>235</v>
      </c>
      <c r="AF40" s="701" t="s">
        <v>242</v>
      </c>
      <c r="AG40" s="701" t="s">
        <v>243</v>
      </c>
      <c r="AH40" s="702" t="s">
        <v>244</v>
      </c>
    </row>
    <row r="41" spans="2:34" ht="15" customHeight="1" x14ac:dyDescent="0.15">
      <c r="B41" s="1289"/>
      <c r="C41" s="214" t="str">
        <f t="shared" si="31"/>
        <v>ダントツ水溶剤</v>
      </c>
      <c r="D41" s="214">
        <f t="shared" si="32"/>
        <v>125</v>
      </c>
      <c r="E41" s="373" t="s">
        <v>949</v>
      </c>
      <c r="F41" s="378">
        <f t="shared" si="33"/>
        <v>13.84</v>
      </c>
      <c r="G41" s="98">
        <f t="shared" si="34"/>
        <v>1730</v>
      </c>
      <c r="H41" s="109"/>
      <c r="I41" s="1197"/>
      <c r="J41" s="107" t="s">
        <v>139</v>
      </c>
      <c r="K41" s="1188"/>
      <c r="L41" s="1188"/>
      <c r="M41" s="752"/>
      <c r="N41" s="161"/>
      <c r="O41" s="118"/>
      <c r="P41" s="1190"/>
      <c r="Q41" s="158"/>
      <c r="R41" s="170"/>
      <c r="S41" s="159"/>
      <c r="T41" s="171"/>
      <c r="U41" s="159"/>
      <c r="V41" s="161"/>
      <c r="X41" s="1310" t="s">
        <v>245</v>
      </c>
      <c r="Y41" s="703" t="s">
        <v>986</v>
      </c>
      <c r="Z41" s="704"/>
      <c r="AA41" s="705"/>
      <c r="AB41" s="706"/>
      <c r="AC41" s="706"/>
      <c r="AD41" s="707"/>
      <c r="AE41" s="708"/>
      <c r="AF41" s="709"/>
      <c r="AG41" s="253" t="e">
        <f>ROUNDUP((AE41/AF41),2)</f>
        <v>#DIV/0!</v>
      </c>
      <c r="AH41" s="710" t="e">
        <f>Z41*AG41</f>
        <v>#DIV/0!</v>
      </c>
    </row>
    <row r="42" spans="2:34" ht="15" customHeight="1" thickBot="1" x14ac:dyDescent="0.2">
      <c r="B42" s="1289"/>
      <c r="C42" s="214" t="str">
        <f t="shared" si="31"/>
        <v>スプラサイド乳剤40</v>
      </c>
      <c r="D42" s="214">
        <f t="shared" si="32"/>
        <v>250</v>
      </c>
      <c r="E42" s="373" t="s">
        <v>987</v>
      </c>
      <c r="F42" s="378">
        <f t="shared" si="33"/>
        <v>4.9400000000000004</v>
      </c>
      <c r="G42" s="98">
        <f t="shared" si="34"/>
        <v>1235</v>
      </c>
      <c r="H42" s="109"/>
      <c r="I42" s="1198"/>
      <c r="J42" s="155" t="s">
        <v>95</v>
      </c>
      <c r="K42" s="1192"/>
      <c r="L42" s="1193"/>
      <c r="M42" s="156"/>
      <c r="N42" s="160">
        <f>SUM(N35:N41)</f>
        <v>2903.04</v>
      </c>
      <c r="O42" s="118"/>
      <c r="P42" s="1190"/>
      <c r="Q42" s="158"/>
      <c r="R42" s="170"/>
      <c r="S42" s="159"/>
      <c r="T42" s="171"/>
      <c r="U42" s="159"/>
      <c r="V42" s="161"/>
      <c r="X42" s="1295"/>
      <c r="Y42" s="254"/>
      <c r="Z42" s="255"/>
      <c r="AA42" s="255"/>
      <c r="AB42" s="256"/>
      <c r="AC42" s="256"/>
      <c r="AD42" s="258"/>
      <c r="AE42" s="257"/>
      <c r="AF42" s="258"/>
      <c r="AG42" s="259"/>
      <c r="AH42" s="260"/>
    </row>
    <row r="43" spans="2:34" ht="15" customHeight="1" thickTop="1" thickBot="1" x14ac:dyDescent="0.2">
      <c r="B43" s="1289"/>
      <c r="C43" s="214" t="str">
        <f t="shared" si="31"/>
        <v>アタックオイル</v>
      </c>
      <c r="D43" s="214">
        <f t="shared" si="32"/>
        <v>3333.3333333333335</v>
      </c>
      <c r="E43" s="373" t="s">
        <v>949</v>
      </c>
      <c r="F43" s="378">
        <f t="shared" si="33"/>
        <v>0.42</v>
      </c>
      <c r="G43" s="98">
        <f t="shared" si="34"/>
        <v>1400</v>
      </c>
      <c r="H43" s="109"/>
      <c r="I43" s="1203" t="s">
        <v>144</v>
      </c>
      <c r="J43" s="157" t="s">
        <v>629</v>
      </c>
      <c r="K43" s="1206">
        <v>8200</v>
      </c>
      <c r="L43" s="1206"/>
      <c r="M43" s="752">
        <v>250</v>
      </c>
      <c r="N43" s="750">
        <f>+K43/M43*10</f>
        <v>328</v>
      </c>
      <c r="O43" s="118"/>
      <c r="P43" s="1190"/>
      <c r="Q43" s="158"/>
      <c r="R43" s="170"/>
      <c r="S43" s="159"/>
      <c r="T43" s="171"/>
      <c r="U43" s="159"/>
      <c r="V43" s="161"/>
      <c r="X43" s="261"/>
      <c r="Y43" s="262" t="s">
        <v>41</v>
      </c>
      <c r="Z43" s="263"/>
      <c r="AA43" s="263"/>
      <c r="AB43" s="264"/>
      <c r="AC43" s="264"/>
      <c r="AD43" s="266"/>
      <c r="AE43" s="265"/>
      <c r="AF43" s="266"/>
      <c r="AG43" s="266"/>
      <c r="AH43" s="267" t="e">
        <f>SUM(AH41:AH42)</f>
        <v>#DIV/0!</v>
      </c>
    </row>
    <row r="44" spans="2:34" ht="15" customHeight="1" thickBot="1" x14ac:dyDescent="0.2">
      <c r="B44" s="1289"/>
      <c r="C44" s="214" t="str">
        <f t="shared" si="31"/>
        <v>ダニカット乳剤20</v>
      </c>
      <c r="D44" s="214">
        <f t="shared" si="32"/>
        <v>500</v>
      </c>
      <c r="E44" s="373" t="s">
        <v>949</v>
      </c>
      <c r="F44" s="378">
        <f t="shared" si="33"/>
        <v>4.26</v>
      </c>
      <c r="G44" s="98">
        <f t="shared" si="34"/>
        <v>2130</v>
      </c>
      <c r="H44" s="109"/>
      <c r="I44" s="1204"/>
      <c r="J44" s="158"/>
      <c r="K44" s="1188"/>
      <c r="L44" s="1188"/>
      <c r="M44" s="752"/>
      <c r="N44" s="161"/>
      <c r="O44" s="118"/>
      <c r="P44" s="1191"/>
      <c r="Q44" s="162" t="s">
        <v>153</v>
      </c>
      <c r="R44" s="163"/>
      <c r="S44" s="163"/>
      <c r="T44" s="163"/>
      <c r="U44" s="163"/>
      <c r="V44" s="164">
        <f>SUM(V38:V43)</f>
        <v>3236</v>
      </c>
      <c r="X44" s="1311" t="s">
        <v>246</v>
      </c>
      <c r="Y44" s="703" t="s">
        <v>247</v>
      </c>
      <c r="Z44" s="705"/>
      <c r="AA44" s="705"/>
      <c r="AB44" s="706"/>
      <c r="AC44" s="706"/>
      <c r="AD44" s="707"/>
      <c r="AE44" s="708"/>
      <c r="AF44" s="711"/>
      <c r="AG44" s="712" t="e">
        <f>ROUNDUP((AE44/AF44),2)</f>
        <v>#DIV/0!</v>
      </c>
      <c r="AH44" s="710" t="e">
        <f>Z44*AG44</f>
        <v>#DIV/0!</v>
      </c>
    </row>
    <row r="45" spans="2:34" ht="15" customHeight="1" thickTop="1" x14ac:dyDescent="0.15">
      <c r="B45" s="1289"/>
      <c r="C45" s="214" t="str">
        <f t="shared" si="31"/>
        <v>スプラサイド乳剤40</v>
      </c>
      <c r="D45" s="214">
        <f t="shared" si="32"/>
        <v>333.33333333333331</v>
      </c>
      <c r="E45" s="373" t="s">
        <v>949</v>
      </c>
      <c r="F45" s="378">
        <f t="shared" si="33"/>
        <v>4.9400000000000004</v>
      </c>
      <c r="G45" s="98">
        <f t="shared" si="34"/>
        <v>1646.6666666666667</v>
      </c>
      <c r="H45" s="109"/>
      <c r="I45" s="1204"/>
      <c r="J45" s="107"/>
      <c r="K45" s="1188"/>
      <c r="L45" s="1188"/>
      <c r="M45" s="752"/>
      <c r="N45" s="161"/>
      <c r="O45" s="118"/>
      <c r="P45" s="1219" t="s">
        <v>158</v>
      </c>
      <c r="Q45" s="1210" t="s">
        <v>159</v>
      </c>
      <c r="R45" s="172" t="s">
        <v>160</v>
      </c>
      <c r="S45" s="158">
        <v>35750</v>
      </c>
      <c r="T45" s="171">
        <v>1</v>
      </c>
      <c r="U45" s="625">
        <v>250</v>
      </c>
      <c r="V45" s="161">
        <f>+S45*T45/U45*10</f>
        <v>1430</v>
      </c>
      <c r="X45" s="1297"/>
      <c r="Y45" s="268"/>
      <c r="Z45" s="255"/>
      <c r="AA45" s="255"/>
      <c r="AB45" s="256"/>
      <c r="AC45" s="713"/>
      <c r="AD45" s="714"/>
      <c r="AE45" s="715"/>
      <c r="AF45" s="271"/>
      <c r="AG45" s="271"/>
      <c r="AH45" s="272"/>
    </row>
    <row r="46" spans="2:34" ht="15" customHeight="1" thickBot="1" x14ac:dyDescent="0.2">
      <c r="B46" s="1289"/>
      <c r="C46" s="214" t="str">
        <f t="shared" si="31"/>
        <v>ｽﾀｰﾏｲﾄﾌﾛｱﾌﾞﾙ</v>
      </c>
      <c r="D46" s="214">
        <f t="shared" si="32"/>
        <v>166.66666666666666</v>
      </c>
      <c r="E46" s="373" t="s">
        <v>949</v>
      </c>
      <c r="F46" s="378">
        <f t="shared" si="33"/>
        <v>19.600000000000001</v>
      </c>
      <c r="G46" s="98">
        <f t="shared" si="34"/>
        <v>3266.6666666666665</v>
      </c>
      <c r="H46" s="109"/>
      <c r="I46" s="1205"/>
      <c r="J46" s="155" t="s">
        <v>95</v>
      </c>
      <c r="K46" s="1192"/>
      <c r="L46" s="1193"/>
      <c r="M46" s="156"/>
      <c r="N46" s="160">
        <f>SUM(N43:N45)</f>
        <v>328</v>
      </c>
      <c r="O46" s="118"/>
      <c r="P46" s="1190"/>
      <c r="Q46" s="1211"/>
      <c r="R46" s="172"/>
      <c r="S46" s="158"/>
      <c r="T46" s="171"/>
      <c r="U46" s="158"/>
      <c r="V46" s="161"/>
      <c r="X46" s="1298"/>
      <c r="Y46" s="273" t="s">
        <v>41</v>
      </c>
      <c r="Z46" s="274"/>
      <c r="AA46" s="274"/>
      <c r="AB46" s="275"/>
      <c r="AC46" s="275"/>
      <c r="AD46" s="303"/>
      <c r="AE46" s="276"/>
      <c r="AF46" s="276"/>
      <c r="AG46" s="277"/>
      <c r="AH46" s="278" t="e">
        <f>SUM(AH44:AH45)</f>
        <v>#DIV/0!</v>
      </c>
    </row>
    <row r="47" spans="2:34" ht="15" customHeight="1" thickTop="1" thickBot="1" x14ac:dyDescent="0.2">
      <c r="B47" s="1289"/>
      <c r="C47" s="214" t="str">
        <f t="shared" si="31"/>
        <v>ﾊﾁﾊﾁﾌﾛｱﾌﾞﾙ</v>
      </c>
      <c r="D47" s="214">
        <f t="shared" si="32"/>
        <v>166.66666666666666</v>
      </c>
      <c r="E47" s="373" t="s">
        <v>949</v>
      </c>
      <c r="F47" s="378">
        <f t="shared" si="33"/>
        <v>8.5399999999999991</v>
      </c>
      <c r="G47" s="98">
        <f t="shared" si="34"/>
        <v>1423.333333333333</v>
      </c>
      <c r="H47" s="109"/>
      <c r="I47" s="1203" t="s">
        <v>145</v>
      </c>
      <c r="J47" s="157" t="s">
        <v>629</v>
      </c>
      <c r="K47" s="1206">
        <v>11500</v>
      </c>
      <c r="L47" s="1206"/>
      <c r="M47" s="752">
        <v>250</v>
      </c>
      <c r="N47" s="750">
        <f>+K47/M47*10</f>
        <v>460</v>
      </c>
      <c r="O47" s="118"/>
      <c r="P47" s="1190"/>
      <c r="Q47" s="1211"/>
      <c r="R47" s="172" t="s">
        <v>157</v>
      </c>
      <c r="S47" s="158">
        <v>15600</v>
      </c>
      <c r="T47" s="171">
        <v>1</v>
      </c>
      <c r="U47" s="625">
        <v>250</v>
      </c>
      <c r="V47" s="161">
        <f t="shared" ref="V47" si="35">+S47*T47/U47*10</f>
        <v>624</v>
      </c>
      <c r="X47" s="279"/>
      <c r="Y47" s="280" t="s">
        <v>239</v>
      </c>
      <c r="Z47" s="281"/>
      <c r="AA47" s="281"/>
      <c r="AB47" s="282"/>
      <c r="AC47" s="282"/>
      <c r="AD47" s="284"/>
      <c r="AE47" s="283"/>
      <c r="AF47" s="284"/>
      <c r="AG47" s="284"/>
      <c r="AH47" s="285" t="e">
        <f>AH43+AH46</f>
        <v>#DIV/0!</v>
      </c>
    </row>
    <row r="48" spans="2:34" ht="15" customHeight="1" x14ac:dyDescent="0.15">
      <c r="B48" s="1289"/>
      <c r="C48" s="214"/>
      <c r="D48" s="214"/>
      <c r="E48" s="214"/>
      <c r="F48" s="214"/>
      <c r="G48" s="98">
        <f t="shared" si="34"/>
        <v>0</v>
      </c>
      <c r="H48" s="109"/>
      <c r="I48" s="1204"/>
      <c r="J48" s="158" t="s">
        <v>629</v>
      </c>
      <c r="K48" s="1188"/>
      <c r="L48" s="1188"/>
      <c r="M48" s="752"/>
      <c r="N48" s="161"/>
      <c r="O48" s="118"/>
      <c r="P48" s="1190"/>
      <c r="Q48" s="1211"/>
      <c r="R48" s="172"/>
      <c r="S48" s="158"/>
      <c r="T48" s="171"/>
      <c r="U48" s="158"/>
      <c r="V48" s="161"/>
    </row>
    <row r="49" spans="2:22" ht="15" customHeight="1" thickBot="1" x14ac:dyDescent="0.2">
      <c r="B49" s="1290"/>
      <c r="C49" s="101" t="s">
        <v>95</v>
      </c>
      <c r="D49" s="102"/>
      <c r="E49" s="102"/>
      <c r="F49" s="102"/>
      <c r="G49" s="103">
        <f>SUM(G39:G48)</f>
        <v>17696.666666666664</v>
      </c>
      <c r="H49" s="109"/>
      <c r="I49" s="1204"/>
      <c r="J49" s="107"/>
      <c r="K49" s="1188"/>
      <c r="L49" s="1188"/>
      <c r="M49" s="752"/>
      <c r="N49" s="161"/>
      <c r="O49" s="118"/>
      <c r="P49" s="1190"/>
      <c r="Q49" s="1212"/>
      <c r="R49" s="172"/>
      <c r="S49" s="158"/>
      <c r="T49" s="158"/>
      <c r="U49" s="107"/>
      <c r="V49" s="173"/>
    </row>
    <row r="50" spans="2:22" ht="15" customHeight="1" thickTop="1" thickBot="1" x14ac:dyDescent="0.2">
      <c r="B50" s="1292" t="s">
        <v>29</v>
      </c>
      <c r="C50" s="214" t="str">
        <f>Y28</f>
        <v>ﾗｳﾝﾄﾞｱｯﾌﾟﾏｯｸｽﾛｰﾄﾞ</v>
      </c>
      <c r="D50" s="214">
        <f>AD28</f>
        <v>3000</v>
      </c>
      <c r="E50" s="373" t="s">
        <v>949</v>
      </c>
      <c r="F50" s="378">
        <f>AG28</f>
        <v>2.0799999999999996</v>
      </c>
      <c r="G50" s="98">
        <f t="shared" si="34"/>
        <v>6239.9999999999991</v>
      </c>
      <c r="H50" s="109"/>
      <c r="I50" s="1205"/>
      <c r="J50" s="155" t="s">
        <v>95</v>
      </c>
      <c r="K50" s="1192"/>
      <c r="L50" s="1193"/>
      <c r="M50" s="156"/>
      <c r="N50" s="160">
        <f>SUM(N47:N49)</f>
        <v>460</v>
      </c>
      <c r="O50" s="118"/>
      <c r="P50" s="1190"/>
      <c r="Q50" s="162" t="s">
        <v>153</v>
      </c>
      <c r="R50" s="163"/>
      <c r="S50" s="163"/>
      <c r="T50" s="163"/>
      <c r="U50" s="163"/>
      <c r="V50" s="164">
        <f>SUM(V45:V49)</f>
        <v>2054</v>
      </c>
    </row>
    <row r="51" spans="2:22" ht="15" customHeight="1" thickTop="1" x14ac:dyDescent="0.15">
      <c r="B51" s="1289"/>
      <c r="C51" s="214"/>
      <c r="D51" s="214"/>
      <c r="E51" s="214"/>
      <c r="F51" s="214"/>
      <c r="G51" s="98">
        <f t="shared" si="34"/>
        <v>0</v>
      </c>
      <c r="H51" s="109"/>
      <c r="I51" s="1203" t="s">
        <v>146</v>
      </c>
      <c r="J51" s="752" t="s">
        <v>157</v>
      </c>
      <c r="K51" s="1206">
        <v>5000</v>
      </c>
      <c r="L51" s="1206"/>
      <c r="M51" s="752">
        <v>250</v>
      </c>
      <c r="N51" s="750">
        <f>+K51/M51*10</f>
        <v>200</v>
      </c>
      <c r="O51" s="118"/>
      <c r="P51" s="1190"/>
      <c r="Q51" s="1210" t="s">
        <v>161</v>
      </c>
      <c r="R51" s="172" t="s">
        <v>160</v>
      </c>
      <c r="S51" s="158">
        <v>60000</v>
      </c>
      <c r="T51" s="171">
        <v>1</v>
      </c>
      <c r="U51" s="625">
        <v>250</v>
      </c>
      <c r="V51" s="161">
        <f>+S51*T51/U51*10</f>
        <v>2400</v>
      </c>
    </row>
    <row r="52" spans="2:22" ht="15" customHeight="1" x14ac:dyDescent="0.15">
      <c r="B52" s="1289"/>
      <c r="C52" s="214"/>
      <c r="D52" s="214"/>
      <c r="E52" s="214"/>
      <c r="F52" s="214"/>
      <c r="G52" s="98">
        <f t="shared" si="34"/>
        <v>0</v>
      </c>
      <c r="H52" s="109"/>
      <c r="I52" s="1204"/>
      <c r="J52" s="158"/>
      <c r="K52" s="1194"/>
      <c r="L52" s="1195"/>
      <c r="M52" s="165"/>
      <c r="N52" s="161"/>
      <c r="O52" s="118"/>
      <c r="P52" s="1190"/>
      <c r="Q52" s="1211"/>
      <c r="R52" s="172"/>
      <c r="S52" s="158"/>
      <c r="T52" s="171"/>
      <c r="U52" s="158"/>
      <c r="V52" s="161"/>
    </row>
    <row r="53" spans="2:22" ht="14.25" thickBot="1" x14ac:dyDescent="0.2">
      <c r="B53" s="1290"/>
      <c r="C53" s="101" t="s">
        <v>95</v>
      </c>
      <c r="D53" s="102"/>
      <c r="E53" s="102"/>
      <c r="F53" s="102"/>
      <c r="G53" s="103">
        <f>SUM(G50:G52)</f>
        <v>6239.9999999999991</v>
      </c>
      <c r="I53" s="1204"/>
      <c r="J53" s="158"/>
      <c r="K53" s="1194"/>
      <c r="L53" s="1195"/>
      <c r="M53" s="165"/>
      <c r="N53" s="161"/>
      <c r="O53" s="118"/>
      <c r="P53" s="1190"/>
      <c r="Q53" s="1211"/>
      <c r="R53" s="172" t="s">
        <v>157</v>
      </c>
      <c r="S53" s="158">
        <v>25000</v>
      </c>
      <c r="T53" s="171">
        <v>1</v>
      </c>
      <c r="U53" s="625">
        <v>250</v>
      </c>
      <c r="V53" s="161">
        <f>+S53*T53/U53*10</f>
        <v>1000</v>
      </c>
    </row>
    <row r="54" spans="2:22" ht="14.25" thickTop="1" x14ac:dyDescent="0.15">
      <c r="B54" s="1292" t="s">
        <v>108</v>
      </c>
      <c r="C54" s="214" t="str">
        <f>Y32</f>
        <v>ｱﾋﾞｵﾝＥ</v>
      </c>
      <c r="D54" s="214">
        <f>AD32</f>
        <v>500</v>
      </c>
      <c r="E54" s="373" t="s">
        <v>949</v>
      </c>
      <c r="F54" s="378">
        <f>AG32</f>
        <v>1.31</v>
      </c>
      <c r="G54" s="98">
        <f>D54*F54</f>
        <v>655</v>
      </c>
      <c r="I54" s="1204"/>
      <c r="J54" s="752" t="s">
        <v>157</v>
      </c>
      <c r="K54" s="1213"/>
      <c r="L54" s="1214"/>
      <c r="M54" s="165"/>
      <c r="N54" s="161"/>
      <c r="O54" s="118"/>
      <c r="P54" s="1190"/>
      <c r="Q54" s="1211"/>
      <c r="R54" s="172"/>
      <c r="S54" s="158"/>
      <c r="T54" s="171"/>
      <c r="U54" s="158"/>
      <c r="V54" s="161"/>
    </row>
    <row r="55" spans="2:22" x14ac:dyDescent="0.15">
      <c r="B55" s="1289"/>
      <c r="C55" s="214" t="str">
        <f>Y33</f>
        <v>マデックＥＷ</v>
      </c>
      <c r="D55" s="214">
        <f>AD33</f>
        <v>133.33333333333334</v>
      </c>
      <c r="E55" s="373" t="s">
        <v>949</v>
      </c>
      <c r="F55" s="378">
        <f>AG33</f>
        <v>15.98</v>
      </c>
      <c r="G55" s="98">
        <f>D55*F55</f>
        <v>2130.666666666667</v>
      </c>
      <c r="I55" s="1204"/>
      <c r="J55" s="158"/>
      <c r="K55" s="1194"/>
      <c r="L55" s="1195"/>
      <c r="M55" s="165"/>
      <c r="N55" s="169"/>
      <c r="O55" s="118"/>
      <c r="P55" s="1190"/>
      <c r="Q55" s="1212"/>
      <c r="R55" s="172"/>
      <c r="S55" s="158"/>
      <c r="T55" s="158"/>
      <c r="U55" s="107"/>
      <c r="V55" s="173"/>
    </row>
    <row r="56" spans="2:22" x14ac:dyDescent="0.15">
      <c r="B56" s="1289"/>
      <c r="C56" s="214"/>
      <c r="D56" s="214"/>
      <c r="E56" s="373" t="s">
        <v>97</v>
      </c>
      <c r="F56" s="214"/>
      <c r="G56" s="98">
        <f>D56*F56</f>
        <v>0</v>
      </c>
      <c r="I56" s="1196"/>
      <c r="J56" s="383" t="s">
        <v>95</v>
      </c>
      <c r="K56" s="1215"/>
      <c r="L56" s="1216"/>
      <c r="M56" s="384"/>
      <c r="N56" s="385">
        <f>SUM(N51:N55)</f>
        <v>200</v>
      </c>
      <c r="O56" s="118"/>
      <c r="P56" s="1220"/>
      <c r="Q56" s="176" t="s">
        <v>153</v>
      </c>
      <c r="R56" s="177"/>
      <c r="S56" s="177"/>
      <c r="T56" s="177"/>
      <c r="U56" s="177"/>
      <c r="V56" s="178">
        <f>SUM(V51:V55)</f>
        <v>3400</v>
      </c>
    </row>
    <row r="57" spans="2:22" ht="14.25" thickBot="1" x14ac:dyDescent="0.2">
      <c r="B57" s="1293"/>
      <c r="C57" s="104" t="s">
        <v>98</v>
      </c>
      <c r="D57" s="105"/>
      <c r="E57" s="105"/>
      <c r="F57" s="105"/>
      <c r="G57" s="106">
        <f>SUM(G54:G56)</f>
        <v>2785.666666666667</v>
      </c>
      <c r="I57" s="1207" t="s">
        <v>147</v>
      </c>
      <c r="J57" s="1185"/>
      <c r="K57" s="1208"/>
      <c r="L57" s="1209"/>
      <c r="M57" s="121"/>
      <c r="N57" s="175">
        <f>SUM(N42,N46,N50,N56)</f>
        <v>3891.04</v>
      </c>
      <c r="O57" s="118"/>
      <c r="P57" s="1286" t="s">
        <v>147</v>
      </c>
      <c r="Q57" s="1287"/>
      <c r="R57" s="623"/>
      <c r="S57" s="623"/>
      <c r="T57" s="623"/>
      <c r="U57" s="623"/>
      <c r="V57" s="638">
        <f>SUM(V44,V50,V56)</f>
        <v>8690</v>
      </c>
    </row>
    <row r="58" spans="2:22" x14ac:dyDescent="0.15">
      <c r="O58" s="118"/>
      <c r="V58" s="26"/>
    </row>
    <row r="59" spans="2:22" x14ac:dyDescent="0.15">
      <c r="I59" s="118"/>
      <c r="J59" s="118"/>
      <c r="K59" s="118"/>
      <c r="L59" s="118"/>
      <c r="M59" s="118"/>
      <c r="N59" s="118"/>
      <c r="O59" s="118"/>
    </row>
    <row r="60" spans="2:22" x14ac:dyDescent="0.15">
      <c r="I60" s="118"/>
      <c r="J60" s="118"/>
      <c r="K60" s="118"/>
      <c r="L60" s="118"/>
      <c r="M60" s="118"/>
      <c r="N60" s="118"/>
      <c r="O60" s="118"/>
    </row>
    <row r="61" spans="2:22" x14ac:dyDescent="0.15">
      <c r="I61" s="118"/>
      <c r="J61" s="118"/>
      <c r="K61" s="118"/>
      <c r="L61" s="118"/>
      <c r="M61" s="118"/>
      <c r="N61" s="118"/>
      <c r="O61" s="118"/>
    </row>
    <row r="62" spans="2:22" x14ac:dyDescent="0.15">
      <c r="I62" s="118"/>
      <c r="J62" s="118"/>
      <c r="K62" s="118"/>
      <c r="L62" s="118"/>
      <c r="M62" s="118"/>
      <c r="N62" s="118"/>
      <c r="O62" s="118"/>
    </row>
    <row r="63" spans="2:22" x14ac:dyDescent="0.15">
      <c r="I63" s="118"/>
      <c r="J63" s="118"/>
      <c r="K63" s="118"/>
      <c r="L63" s="118"/>
      <c r="M63" s="118"/>
      <c r="N63" s="118"/>
      <c r="O63" s="118"/>
    </row>
    <row r="64" spans="2:22" x14ac:dyDescent="0.15">
      <c r="I64" s="118"/>
      <c r="J64" s="118"/>
      <c r="K64" s="118"/>
      <c r="L64" s="118"/>
      <c r="M64" s="118"/>
      <c r="N64" s="118"/>
      <c r="O64" s="118"/>
    </row>
    <row r="65" spans="9:15" x14ac:dyDescent="0.15">
      <c r="I65" s="118"/>
      <c r="J65" s="118"/>
      <c r="K65" s="118"/>
      <c r="L65" s="118"/>
      <c r="M65" s="118"/>
      <c r="N65" s="118"/>
      <c r="O65" s="118"/>
    </row>
    <row r="66" spans="9:15" x14ac:dyDescent="0.15">
      <c r="I66" s="118"/>
      <c r="J66" s="118"/>
      <c r="K66" s="118"/>
      <c r="L66" s="118"/>
      <c r="M66" s="118"/>
      <c r="N66" s="118"/>
      <c r="O66" s="118"/>
    </row>
    <row r="67" spans="9:15" x14ac:dyDescent="0.15">
      <c r="I67" s="118"/>
      <c r="J67" s="118"/>
      <c r="K67" s="118"/>
      <c r="L67" s="118"/>
      <c r="M67" s="118"/>
      <c r="N67" s="118"/>
      <c r="O67" s="118"/>
    </row>
    <row r="68" spans="9:15" x14ac:dyDescent="0.15">
      <c r="I68" s="118"/>
      <c r="J68" s="118"/>
      <c r="K68" s="118"/>
      <c r="L68" s="118"/>
      <c r="M68" s="118"/>
      <c r="N68" s="118"/>
      <c r="O68" s="118"/>
    </row>
    <row r="69" spans="9:15" x14ac:dyDescent="0.15">
      <c r="I69" s="118"/>
      <c r="J69" s="118"/>
      <c r="K69" s="118"/>
      <c r="L69" s="118"/>
      <c r="M69" s="118"/>
      <c r="N69" s="118"/>
      <c r="O69" s="118"/>
    </row>
    <row r="70" spans="9:15" x14ac:dyDescent="0.15">
      <c r="I70" s="118"/>
      <c r="J70" s="118"/>
      <c r="K70" s="118"/>
      <c r="L70" s="118"/>
      <c r="M70" s="118"/>
      <c r="N70" s="118"/>
      <c r="O70" s="118"/>
    </row>
    <row r="71" spans="9:15" x14ac:dyDescent="0.15">
      <c r="I71" s="118"/>
      <c r="J71" s="118"/>
      <c r="K71" s="118"/>
      <c r="L71" s="118"/>
      <c r="M71" s="118"/>
      <c r="N71" s="118"/>
      <c r="O71" s="118"/>
    </row>
    <row r="72" spans="9:15" x14ac:dyDescent="0.15">
      <c r="I72" s="118"/>
      <c r="J72" s="118"/>
      <c r="K72" s="118"/>
      <c r="L72" s="118"/>
      <c r="M72" s="118"/>
      <c r="N72" s="118"/>
      <c r="O72" s="118"/>
    </row>
    <row r="73" spans="9:15" x14ac:dyDescent="0.15">
      <c r="I73" s="118"/>
      <c r="J73" s="118"/>
      <c r="K73" s="118"/>
      <c r="L73" s="118"/>
      <c r="M73" s="118"/>
      <c r="N73" s="118"/>
      <c r="O73" s="118"/>
    </row>
    <row r="74" spans="9:15" x14ac:dyDescent="0.15">
      <c r="I74" s="118"/>
      <c r="J74" s="118"/>
      <c r="K74" s="118"/>
      <c r="L74" s="118"/>
      <c r="M74" s="118"/>
      <c r="N74" s="118"/>
      <c r="O74" s="118"/>
    </row>
    <row r="75" spans="9:15" x14ac:dyDescent="0.15">
      <c r="I75" s="118"/>
      <c r="J75" s="118"/>
      <c r="K75" s="118"/>
      <c r="L75" s="118"/>
      <c r="M75" s="118"/>
      <c r="N75" s="118"/>
      <c r="O75" s="118"/>
    </row>
    <row r="76" spans="9:15" x14ac:dyDescent="0.15">
      <c r="I76" s="118"/>
      <c r="J76" s="118"/>
      <c r="K76" s="118"/>
      <c r="L76" s="118"/>
      <c r="M76" s="118"/>
      <c r="N76" s="118"/>
      <c r="O76" s="118"/>
    </row>
    <row r="77" spans="9:15" x14ac:dyDescent="0.15">
      <c r="I77" s="118"/>
      <c r="J77" s="118"/>
      <c r="K77" s="118"/>
      <c r="L77" s="118"/>
      <c r="M77" s="118"/>
      <c r="N77" s="118"/>
      <c r="O77" s="118"/>
    </row>
    <row r="78" spans="9:15" x14ac:dyDescent="0.15">
      <c r="I78" s="118"/>
      <c r="J78" s="118"/>
      <c r="K78" s="118"/>
      <c r="L78" s="118"/>
      <c r="M78" s="118"/>
      <c r="N78" s="118"/>
      <c r="O78" s="118"/>
    </row>
    <row r="79" spans="9:15" x14ac:dyDescent="0.15">
      <c r="I79" s="118"/>
      <c r="J79" s="118"/>
      <c r="K79" s="118"/>
      <c r="L79" s="118"/>
      <c r="M79" s="118"/>
      <c r="N79" s="118"/>
      <c r="O79" s="118"/>
    </row>
    <row r="80" spans="9:15" x14ac:dyDescent="0.15">
      <c r="I80" s="118"/>
      <c r="J80" s="118"/>
      <c r="K80" s="118"/>
      <c r="L80" s="118"/>
      <c r="M80" s="118"/>
      <c r="N80" s="118"/>
      <c r="O80" s="118"/>
    </row>
    <row r="81" spans="2:15" x14ac:dyDescent="0.15">
      <c r="I81" s="118"/>
      <c r="J81" s="118"/>
      <c r="K81" s="118"/>
      <c r="L81" s="118"/>
      <c r="M81" s="118"/>
      <c r="N81" s="118"/>
      <c r="O81" s="118"/>
    </row>
    <row r="82" spans="2:15" x14ac:dyDescent="0.15">
      <c r="I82" s="118"/>
      <c r="J82" s="118"/>
      <c r="K82" s="118"/>
      <c r="L82" s="118"/>
      <c r="M82" s="118"/>
      <c r="N82" s="118"/>
      <c r="O82" s="118"/>
    </row>
    <row r="83" spans="2:15" ht="13.5" customHeight="1" x14ac:dyDescent="0.15">
      <c r="B83" s="108"/>
      <c r="C83" s="109"/>
      <c r="D83" s="109"/>
      <c r="E83" s="109"/>
      <c r="F83" s="109"/>
      <c r="I83" s="118"/>
      <c r="J83" s="118"/>
      <c r="K83" s="118"/>
      <c r="L83" s="118"/>
      <c r="M83" s="118"/>
      <c r="N83" s="118"/>
      <c r="O83" s="118"/>
    </row>
    <row r="84" spans="2:15" x14ac:dyDescent="0.15">
      <c r="B84" s="108"/>
      <c r="C84" s="109"/>
      <c r="D84" s="109"/>
      <c r="E84" s="109"/>
      <c r="F84" s="109"/>
      <c r="I84" s="118"/>
      <c r="J84" s="118"/>
      <c r="K84" s="118"/>
      <c r="L84" s="118"/>
      <c r="M84" s="118"/>
      <c r="N84" s="118"/>
      <c r="O84" s="118"/>
    </row>
    <row r="85" spans="2:15" x14ac:dyDescent="0.15">
      <c r="I85" s="118"/>
      <c r="J85" s="118"/>
      <c r="K85" s="118"/>
      <c r="L85" s="118"/>
      <c r="M85" s="118"/>
      <c r="N85" s="118"/>
      <c r="O85" s="118"/>
    </row>
    <row r="86" spans="2:15" ht="13.5" customHeight="1" x14ac:dyDescent="0.15">
      <c r="I86" s="118"/>
      <c r="J86" s="118"/>
      <c r="K86" s="118"/>
      <c r="L86" s="118"/>
      <c r="M86" s="118"/>
      <c r="N86" s="118"/>
      <c r="O86" s="118"/>
    </row>
    <row r="87" spans="2:15" x14ac:dyDescent="0.15">
      <c r="I87" s="118"/>
      <c r="J87" s="118"/>
      <c r="K87" s="118"/>
      <c r="L87" s="118"/>
      <c r="M87" s="118"/>
      <c r="N87" s="118"/>
      <c r="O87" s="118"/>
    </row>
    <row r="88" spans="2:15" x14ac:dyDescent="0.15">
      <c r="I88" s="118"/>
      <c r="J88" s="118"/>
      <c r="K88" s="118"/>
      <c r="L88" s="118"/>
      <c r="M88" s="118"/>
      <c r="N88" s="118"/>
      <c r="O88" s="118"/>
    </row>
    <row r="89" spans="2:15" x14ac:dyDescent="0.15">
      <c r="I89" s="118"/>
      <c r="J89" s="118"/>
      <c r="K89" s="118"/>
      <c r="L89" s="118"/>
      <c r="M89" s="118"/>
      <c r="N89" s="118"/>
      <c r="O89" s="118"/>
    </row>
    <row r="90" spans="2:15" x14ac:dyDescent="0.15">
      <c r="I90" s="118"/>
      <c r="J90" s="118"/>
      <c r="K90" s="118"/>
      <c r="L90" s="118"/>
      <c r="M90" s="118"/>
      <c r="N90" s="118"/>
      <c r="O90" s="118"/>
    </row>
    <row r="91" spans="2:15" x14ac:dyDescent="0.15">
      <c r="I91" s="118"/>
      <c r="J91" s="118"/>
      <c r="K91" s="118"/>
      <c r="L91" s="118"/>
      <c r="M91" s="118"/>
      <c r="N91" s="118"/>
      <c r="O91" s="118"/>
    </row>
    <row r="92" spans="2:15" x14ac:dyDescent="0.15">
      <c r="I92" s="118"/>
      <c r="J92" s="118"/>
      <c r="K92" s="118"/>
      <c r="L92" s="118"/>
      <c r="M92" s="118"/>
      <c r="N92" s="118"/>
      <c r="O92" s="118"/>
    </row>
    <row r="93" spans="2:15" x14ac:dyDescent="0.15">
      <c r="I93" s="118"/>
      <c r="J93" s="118"/>
      <c r="K93" s="118"/>
      <c r="L93" s="118"/>
      <c r="M93" s="118"/>
      <c r="N93" s="118"/>
      <c r="O93" s="118"/>
    </row>
    <row r="94" spans="2:15" x14ac:dyDescent="0.15">
      <c r="I94" s="118"/>
      <c r="J94" s="118"/>
      <c r="K94" s="118"/>
      <c r="L94" s="118"/>
      <c r="M94" s="118"/>
      <c r="N94" s="118"/>
      <c r="O94" s="118"/>
    </row>
    <row r="95" spans="2:15" x14ac:dyDescent="0.15">
      <c r="I95" s="118"/>
      <c r="J95" s="118"/>
      <c r="K95" s="118"/>
      <c r="L95" s="118"/>
      <c r="M95" s="118"/>
      <c r="N95" s="118"/>
      <c r="O95" s="118"/>
    </row>
    <row r="96" spans="2:15" x14ac:dyDescent="0.15">
      <c r="I96" s="118"/>
      <c r="J96" s="118"/>
      <c r="K96" s="118"/>
      <c r="L96" s="118"/>
      <c r="M96" s="118"/>
      <c r="N96" s="118"/>
      <c r="O96" s="118"/>
    </row>
    <row r="97" spans="9:15" x14ac:dyDescent="0.15">
      <c r="I97" s="118"/>
      <c r="J97" s="118"/>
      <c r="K97" s="118"/>
      <c r="L97" s="118"/>
      <c r="M97" s="118"/>
      <c r="N97" s="118"/>
      <c r="O97" s="118"/>
    </row>
    <row r="98" spans="9:15" x14ac:dyDescent="0.15">
      <c r="I98" s="118"/>
      <c r="J98" s="118"/>
      <c r="K98" s="118"/>
      <c r="L98" s="118"/>
      <c r="M98" s="118"/>
      <c r="N98" s="118"/>
      <c r="O98" s="118"/>
    </row>
    <row r="99" spans="9:15" x14ac:dyDescent="0.15">
      <c r="I99" s="118"/>
      <c r="J99" s="118"/>
      <c r="K99" s="118"/>
      <c r="L99" s="118"/>
      <c r="M99" s="118"/>
      <c r="N99" s="118"/>
      <c r="O99" s="118"/>
    </row>
    <row r="100" spans="9:15" x14ac:dyDescent="0.15">
      <c r="I100" s="118"/>
      <c r="J100" s="118"/>
      <c r="K100" s="118"/>
      <c r="L100" s="118"/>
      <c r="M100" s="118"/>
      <c r="N100" s="118"/>
      <c r="O100" s="118"/>
    </row>
    <row r="101" spans="9:15" x14ac:dyDescent="0.15">
      <c r="I101" s="118"/>
      <c r="J101" s="118"/>
      <c r="K101" s="118"/>
      <c r="L101" s="118"/>
      <c r="M101" s="118"/>
      <c r="N101" s="118"/>
      <c r="O101" s="118"/>
    </row>
    <row r="102" spans="9:15" x14ac:dyDescent="0.15">
      <c r="I102" s="118"/>
      <c r="J102" s="118"/>
      <c r="K102" s="118"/>
      <c r="L102" s="118"/>
      <c r="M102" s="118"/>
      <c r="N102" s="118"/>
      <c r="O102" s="118"/>
    </row>
    <row r="103" spans="9:15" x14ac:dyDescent="0.15">
      <c r="I103" s="118"/>
      <c r="J103" s="118"/>
      <c r="K103" s="118"/>
      <c r="L103" s="118"/>
      <c r="M103" s="118"/>
      <c r="N103" s="118"/>
      <c r="O103" s="118"/>
    </row>
    <row r="104" spans="9:15" x14ac:dyDescent="0.15">
      <c r="I104" s="118"/>
      <c r="J104" s="118"/>
      <c r="K104" s="118"/>
      <c r="L104" s="118"/>
      <c r="M104" s="118"/>
      <c r="N104" s="118"/>
      <c r="O104" s="118"/>
    </row>
    <row r="105" spans="9:15" x14ac:dyDescent="0.15">
      <c r="I105" s="118"/>
      <c r="J105" s="118"/>
      <c r="K105" s="118"/>
      <c r="L105" s="118"/>
      <c r="M105" s="118"/>
      <c r="N105" s="118"/>
      <c r="O105" s="118"/>
    </row>
    <row r="106" spans="9:15" x14ac:dyDescent="0.15">
      <c r="I106" s="118"/>
      <c r="J106" s="118"/>
      <c r="K106" s="118"/>
      <c r="L106" s="118"/>
      <c r="M106" s="118"/>
      <c r="N106" s="118"/>
      <c r="O106" s="118"/>
    </row>
    <row r="107" spans="9:15" x14ac:dyDescent="0.15">
      <c r="I107" s="118"/>
      <c r="J107" s="118"/>
      <c r="K107" s="118"/>
      <c r="L107" s="118"/>
      <c r="M107" s="118"/>
      <c r="N107" s="118"/>
      <c r="O107" s="118"/>
    </row>
    <row r="108" spans="9:15" x14ac:dyDescent="0.15">
      <c r="I108" s="118"/>
      <c r="J108" s="118"/>
      <c r="K108" s="118"/>
      <c r="L108" s="118"/>
      <c r="M108" s="118"/>
      <c r="N108" s="118"/>
      <c r="O108" s="118"/>
    </row>
    <row r="109" spans="9:15" x14ac:dyDescent="0.15">
      <c r="I109" s="118"/>
      <c r="J109" s="118"/>
      <c r="K109" s="118"/>
      <c r="L109" s="118"/>
      <c r="M109" s="118"/>
      <c r="N109" s="118"/>
      <c r="O109" s="118"/>
    </row>
    <row r="110" spans="9:15" x14ac:dyDescent="0.15">
      <c r="I110" s="118"/>
      <c r="J110" s="118"/>
      <c r="K110" s="118"/>
      <c r="L110" s="118"/>
      <c r="M110" s="118"/>
      <c r="N110" s="118"/>
      <c r="O110" s="118"/>
    </row>
    <row r="111" spans="9:15" x14ac:dyDescent="0.15">
      <c r="I111" s="118"/>
      <c r="J111" s="118"/>
      <c r="K111" s="118"/>
      <c r="L111" s="118"/>
      <c r="M111" s="118"/>
      <c r="N111" s="118"/>
      <c r="O111" s="118"/>
    </row>
    <row r="112" spans="9:15" x14ac:dyDescent="0.15">
      <c r="I112" s="118"/>
      <c r="J112" s="118"/>
      <c r="K112" s="118"/>
      <c r="L112" s="118"/>
      <c r="M112" s="118"/>
      <c r="N112" s="118"/>
      <c r="O112" s="118"/>
    </row>
    <row r="113" spans="9:15" x14ac:dyDescent="0.15">
      <c r="I113" s="118"/>
      <c r="J113" s="118"/>
      <c r="K113" s="118"/>
      <c r="L113" s="118"/>
      <c r="M113" s="118"/>
      <c r="N113" s="118"/>
      <c r="O113" s="118"/>
    </row>
    <row r="114" spans="9:15" x14ac:dyDescent="0.15">
      <c r="I114" s="118"/>
      <c r="J114" s="118"/>
      <c r="K114" s="118"/>
      <c r="L114" s="118"/>
      <c r="M114" s="118"/>
      <c r="N114" s="118"/>
      <c r="O114" s="118"/>
    </row>
    <row r="115" spans="9:15" x14ac:dyDescent="0.15">
      <c r="I115" s="118"/>
      <c r="J115" s="118"/>
      <c r="K115" s="118"/>
      <c r="L115" s="118"/>
      <c r="M115" s="118"/>
      <c r="N115" s="118"/>
      <c r="O115" s="118"/>
    </row>
    <row r="116" spans="9:15" x14ac:dyDescent="0.15">
      <c r="I116" s="118"/>
      <c r="J116" s="118"/>
      <c r="K116" s="118"/>
      <c r="L116" s="118"/>
      <c r="M116" s="118"/>
      <c r="N116" s="118"/>
      <c r="O116" s="118"/>
    </row>
    <row r="117" spans="9:15" x14ac:dyDescent="0.15">
      <c r="I117" s="118"/>
      <c r="J117" s="118"/>
      <c r="K117" s="118"/>
      <c r="L117" s="118"/>
      <c r="M117" s="118"/>
      <c r="N117" s="118"/>
      <c r="O117" s="118"/>
    </row>
    <row r="118" spans="9:15" x14ac:dyDescent="0.15">
      <c r="I118" s="118"/>
      <c r="J118" s="118"/>
      <c r="K118" s="118"/>
      <c r="L118" s="118"/>
      <c r="M118" s="118"/>
      <c r="N118" s="118"/>
      <c r="O118" s="118"/>
    </row>
    <row r="119" spans="9:15" x14ac:dyDescent="0.15">
      <c r="I119" s="118"/>
      <c r="J119" s="118"/>
      <c r="K119" s="118"/>
      <c r="L119" s="118"/>
      <c r="M119" s="118"/>
      <c r="N119" s="118"/>
      <c r="O119" s="118"/>
    </row>
    <row r="120" spans="9:15" x14ac:dyDescent="0.15">
      <c r="I120" s="118"/>
      <c r="J120" s="118"/>
      <c r="K120" s="118"/>
      <c r="L120" s="118"/>
      <c r="M120" s="118"/>
      <c r="N120" s="118"/>
      <c r="O120" s="118"/>
    </row>
    <row r="121" spans="9:15" x14ac:dyDescent="0.15">
      <c r="I121" s="118"/>
      <c r="J121" s="118"/>
      <c r="K121" s="118"/>
      <c r="L121" s="118"/>
      <c r="M121" s="118"/>
      <c r="N121" s="118"/>
      <c r="O121" s="118"/>
    </row>
    <row r="122" spans="9:15" x14ac:dyDescent="0.15">
      <c r="I122" s="118"/>
      <c r="J122" s="118"/>
      <c r="K122" s="118"/>
      <c r="L122" s="118"/>
      <c r="M122" s="118"/>
      <c r="N122" s="118"/>
      <c r="O122" s="118"/>
    </row>
    <row r="123" spans="9:15" x14ac:dyDescent="0.15">
      <c r="I123" s="118"/>
      <c r="J123" s="118"/>
      <c r="K123" s="118"/>
      <c r="L123" s="118"/>
      <c r="M123" s="118"/>
      <c r="N123" s="118"/>
      <c r="O123" s="118"/>
    </row>
    <row r="124" spans="9:15" x14ac:dyDescent="0.15">
      <c r="I124" s="118"/>
      <c r="J124" s="118"/>
      <c r="K124" s="118"/>
      <c r="L124" s="118"/>
      <c r="M124" s="118"/>
      <c r="N124" s="118"/>
      <c r="O124" s="118"/>
    </row>
    <row r="125" spans="9:15" x14ac:dyDescent="0.15">
      <c r="I125" s="118"/>
      <c r="J125" s="118"/>
      <c r="K125" s="118"/>
      <c r="L125" s="118"/>
      <c r="M125" s="118"/>
      <c r="N125" s="118"/>
      <c r="O125" s="118"/>
    </row>
    <row r="126" spans="9:15" x14ac:dyDescent="0.15">
      <c r="I126" s="118"/>
      <c r="J126" s="118"/>
      <c r="K126" s="118"/>
      <c r="L126" s="118"/>
      <c r="M126" s="118"/>
      <c r="N126" s="118"/>
      <c r="O126" s="118"/>
    </row>
    <row r="127" spans="9:15" x14ac:dyDescent="0.15">
      <c r="I127" s="118"/>
      <c r="J127" s="118"/>
      <c r="K127" s="118"/>
      <c r="L127" s="118"/>
      <c r="M127" s="118"/>
      <c r="N127" s="118"/>
      <c r="O127" s="118"/>
    </row>
    <row r="128" spans="9:15" x14ac:dyDescent="0.15">
      <c r="I128" s="118"/>
      <c r="J128" s="118"/>
      <c r="K128" s="118"/>
      <c r="L128" s="118"/>
      <c r="M128" s="118"/>
      <c r="N128" s="118"/>
      <c r="O128" s="118"/>
    </row>
    <row r="129" spans="9:15" x14ac:dyDescent="0.15">
      <c r="I129" s="118"/>
      <c r="J129" s="118"/>
      <c r="K129" s="118"/>
      <c r="L129" s="118"/>
      <c r="M129" s="118"/>
      <c r="N129" s="118"/>
      <c r="O129" s="118"/>
    </row>
    <row r="130" spans="9:15" x14ac:dyDescent="0.15">
      <c r="I130" s="118"/>
      <c r="J130" s="118"/>
      <c r="K130" s="118"/>
      <c r="L130" s="118"/>
      <c r="M130" s="118"/>
      <c r="N130" s="118"/>
      <c r="O130" s="118"/>
    </row>
    <row r="131" spans="9:15" x14ac:dyDescent="0.15">
      <c r="I131" s="118"/>
      <c r="J131" s="118"/>
      <c r="K131" s="118"/>
      <c r="L131" s="118"/>
      <c r="M131" s="118"/>
      <c r="N131" s="118"/>
      <c r="O131" s="118"/>
    </row>
    <row r="132" spans="9:15" x14ac:dyDescent="0.15">
      <c r="I132" s="118"/>
      <c r="J132" s="118"/>
      <c r="K132" s="118"/>
      <c r="L132" s="118"/>
      <c r="M132" s="118"/>
      <c r="N132" s="118"/>
      <c r="O132" s="118"/>
    </row>
    <row r="133" spans="9:15" x14ac:dyDescent="0.15">
      <c r="I133" s="118"/>
      <c r="J133" s="118"/>
      <c r="K133" s="118"/>
      <c r="L133" s="118"/>
      <c r="M133" s="118"/>
      <c r="N133" s="118"/>
      <c r="O133" s="118"/>
    </row>
    <row r="134" spans="9:15" x14ac:dyDescent="0.15">
      <c r="I134" s="118"/>
      <c r="J134" s="118"/>
      <c r="K134" s="118"/>
      <c r="L134" s="118"/>
      <c r="M134" s="118"/>
      <c r="N134" s="118"/>
      <c r="O134" s="118"/>
    </row>
    <row r="135" spans="9:15" x14ac:dyDescent="0.15">
      <c r="I135" s="118"/>
      <c r="J135" s="118"/>
      <c r="K135" s="118"/>
      <c r="L135" s="118"/>
      <c r="M135" s="118"/>
      <c r="N135" s="118"/>
      <c r="O135" s="118"/>
    </row>
    <row r="136" spans="9:15" x14ac:dyDescent="0.15">
      <c r="I136" s="118"/>
      <c r="J136" s="118"/>
      <c r="K136" s="118"/>
      <c r="L136" s="118"/>
      <c r="M136" s="118"/>
      <c r="N136" s="118"/>
      <c r="O136" s="118"/>
    </row>
    <row r="137" spans="9:15" x14ac:dyDescent="0.15">
      <c r="I137" s="118"/>
      <c r="J137" s="118"/>
      <c r="K137" s="118"/>
      <c r="L137" s="118"/>
      <c r="M137" s="118"/>
      <c r="N137" s="118"/>
      <c r="O137" s="118"/>
    </row>
    <row r="138" spans="9:15" x14ac:dyDescent="0.15">
      <c r="I138" s="118"/>
      <c r="J138" s="118"/>
      <c r="K138" s="118"/>
      <c r="L138" s="118"/>
      <c r="M138" s="118"/>
      <c r="N138" s="118"/>
      <c r="O138" s="118"/>
    </row>
    <row r="139" spans="9:15" x14ac:dyDescent="0.15">
      <c r="I139" s="118"/>
      <c r="J139" s="118"/>
      <c r="K139" s="118"/>
      <c r="L139" s="118"/>
      <c r="M139" s="118"/>
      <c r="N139" s="118"/>
    </row>
    <row r="140" spans="9:15" x14ac:dyDescent="0.15">
      <c r="I140" s="118"/>
      <c r="J140" s="118"/>
      <c r="K140" s="118"/>
      <c r="L140" s="118"/>
      <c r="M140" s="118"/>
      <c r="N140" s="118"/>
    </row>
    <row r="141" spans="9:15" x14ac:dyDescent="0.15">
      <c r="I141" s="118"/>
      <c r="J141" s="118"/>
      <c r="K141" s="118"/>
      <c r="L141" s="118"/>
      <c r="M141" s="118"/>
      <c r="N141" s="118"/>
    </row>
    <row r="142" spans="9:15" x14ac:dyDescent="0.15">
      <c r="I142" s="118"/>
      <c r="J142" s="118"/>
      <c r="K142" s="118"/>
      <c r="L142" s="118"/>
      <c r="M142" s="118"/>
      <c r="N142" s="118"/>
    </row>
    <row r="143" spans="9:15" x14ac:dyDescent="0.15">
      <c r="I143" s="118"/>
      <c r="J143" s="118"/>
      <c r="K143" s="118"/>
      <c r="L143" s="118"/>
      <c r="M143" s="118"/>
      <c r="N143" s="118"/>
    </row>
    <row r="144" spans="9:15" x14ac:dyDescent="0.15">
      <c r="I144" s="118"/>
      <c r="J144" s="118"/>
      <c r="K144" s="118"/>
      <c r="L144" s="118"/>
      <c r="M144" s="118"/>
      <c r="N144" s="118"/>
    </row>
    <row r="145" spans="9:14" x14ac:dyDescent="0.15">
      <c r="I145" s="118"/>
      <c r="J145" s="118"/>
      <c r="K145" s="118"/>
      <c r="L145" s="118"/>
      <c r="M145" s="118"/>
      <c r="N145" s="118"/>
    </row>
    <row r="146" spans="9:14" x14ac:dyDescent="0.15">
      <c r="I146" s="118"/>
      <c r="J146" s="118"/>
      <c r="K146" s="118"/>
      <c r="L146" s="118"/>
      <c r="M146" s="118"/>
      <c r="N146" s="118"/>
    </row>
    <row r="147" spans="9:14" x14ac:dyDescent="0.15">
      <c r="I147" s="118"/>
      <c r="J147" s="118"/>
      <c r="K147" s="118"/>
      <c r="L147" s="118"/>
      <c r="M147" s="118"/>
      <c r="N147" s="118"/>
    </row>
    <row r="148" spans="9:14" x14ac:dyDescent="0.15">
      <c r="I148" s="118"/>
      <c r="J148" s="118"/>
      <c r="K148" s="118"/>
      <c r="L148" s="118"/>
      <c r="M148" s="118"/>
      <c r="N148" s="118"/>
    </row>
    <row r="149" spans="9:14" x14ac:dyDescent="0.15">
      <c r="I149" s="118"/>
      <c r="J149" s="118"/>
      <c r="K149" s="118"/>
      <c r="L149" s="118"/>
      <c r="M149" s="118"/>
      <c r="N149" s="118"/>
    </row>
    <row r="150" spans="9:14" x14ac:dyDescent="0.15">
      <c r="I150" s="118"/>
      <c r="J150" s="118"/>
      <c r="K150" s="118"/>
      <c r="L150" s="118"/>
      <c r="M150" s="118"/>
      <c r="N150" s="118"/>
    </row>
    <row r="151" spans="9:14" x14ac:dyDescent="0.15">
      <c r="I151" s="118"/>
      <c r="J151" s="118"/>
      <c r="K151" s="118"/>
      <c r="L151" s="118"/>
      <c r="M151" s="118"/>
      <c r="N151" s="118"/>
    </row>
    <row r="152" spans="9:14" x14ac:dyDescent="0.15">
      <c r="I152" s="118"/>
      <c r="J152" s="118"/>
      <c r="K152" s="118"/>
      <c r="L152" s="118"/>
      <c r="M152" s="118"/>
      <c r="N152" s="118"/>
    </row>
    <row r="153" spans="9:14" x14ac:dyDescent="0.15">
      <c r="I153" s="118"/>
      <c r="J153" s="118"/>
      <c r="K153" s="118"/>
      <c r="L153" s="118"/>
      <c r="M153" s="118"/>
      <c r="N153" s="118"/>
    </row>
    <row r="154" spans="9:14" x14ac:dyDescent="0.15">
      <c r="I154" s="118"/>
      <c r="J154" s="118"/>
      <c r="K154" s="118"/>
      <c r="L154" s="118"/>
      <c r="M154" s="118"/>
      <c r="N154" s="118"/>
    </row>
    <row r="155" spans="9:14" x14ac:dyDescent="0.15">
      <c r="J155" s="118"/>
      <c r="K155" s="118"/>
      <c r="L155" s="118"/>
      <c r="M155" s="118"/>
      <c r="N155" s="118"/>
    </row>
    <row r="156" spans="9:14" x14ac:dyDescent="0.15">
      <c r="J156" s="118"/>
      <c r="K156" s="118"/>
      <c r="L156" s="118"/>
      <c r="M156" s="118"/>
      <c r="N156" s="118"/>
    </row>
    <row r="172" spans="15:15" x14ac:dyDescent="0.15">
      <c r="O172" s="118"/>
    </row>
    <row r="173" spans="15:15" x14ac:dyDescent="0.15">
      <c r="O173" s="118"/>
    </row>
    <row r="174" spans="15:15" x14ac:dyDescent="0.15">
      <c r="O174" s="118"/>
    </row>
    <row r="175" spans="15:15" x14ac:dyDescent="0.15">
      <c r="O175" s="118"/>
    </row>
    <row r="176" spans="15:15" x14ac:dyDescent="0.15">
      <c r="O176" s="118"/>
    </row>
    <row r="177" spans="15:15" x14ac:dyDescent="0.15">
      <c r="O177" s="118"/>
    </row>
    <row r="178" spans="15:15" x14ac:dyDescent="0.15">
      <c r="O178" s="118"/>
    </row>
    <row r="179" spans="15:15" x14ac:dyDescent="0.15">
      <c r="O179" s="118"/>
    </row>
    <row r="180" spans="15:15" x14ac:dyDescent="0.15">
      <c r="O180" s="118"/>
    </row>
    <row r="181" spans="15:15" x14ac:dyDescent="0.15">
      <c r="O181" s="118"/>
    </row>
    <row r="182" spans="15:15" x14ac:dyDescent="0.15">
      <c r="O182" s="118"/>
    </row>
    <row r="183" spans="15:15" x14ac:dyDescent="0.15">
      <c r="O183" s="118"/>
    </row>
    <row r="184" spans="15:15" x14ac:dyDescent="0.15">
      <c r="O184" s="118"/>
    </row>
    <row r="185" spans="15:15" x14ac:dyDescent="0.15">
      <c r="O185" s="118"/>
    </row>
    <row r="186" spans="15:15" x14ac:dyDescent="0.15">
      <c r="O186" s="118"/>
    </row>
    <row r="187" spans="15:15" x14ac:dyDescent="0.15">
      <c r="O187" s="118"/>
    </row>
    <row r="188" spans="15:15" x14ac:dyDescent="0.15">
      <c r="O188" s="118"/>
    </row>
    <row r="189" spans="15:15" x14ac:dyDescent="0.15">
      <c r="O189" s="118"/>
    </row>
    <row r="190" spans="15:15" x14ac:dyDescent="0.15">
      <c r="O190" s="118"/>
    </row>
    <row r="191" spans="15:15" x14ac:dyDescent="0.15">
      <c r="O191" s="118"/>
    </row>
  </sheetData>
  <mergeCells count="64">
    <mergeCell ref="P57:Q57"/>
    <mergeCell ref="Q51:Q55"/>
    <mergeCell ref="B54:B57"/>
    <mergeCell ref="K54:L54"/>
    <mergeCell ref="K55:L55"/>
    <mergeCell ref="K56:L56"/>
    <mergeCell ref="I57:J57"/>
    <mergeCell ref="K57:L57"/>
    <mergeCell ref="X41:X42"/>
    <mergeCell ref="K42:L42"/>
    <mergeCell ref="I43:I46"/>
    <mergeCell ref="K43:L43"/>
    <mergeCell ref="K44:L44"/>
    <mergeCell ref="X44:X46"/>
    <mergeCell ref="K45:L45"/>
    <mergeCell ref="P45:P56"/>
    <mergeCell ref="Q45:Q49"/>
    <mergeCell ref="K46:L46"/>
    <mergeCell ref="K49:L49"/>
    <mergeCell ref="K50:L50"/>
    <mergeCell ref="I51:I56"/>
    <mergeCell ref="K51:L51"/>
    <mergeCell ref="K52:L52"/>
    <mergeCell ref="K53:L53"/>
    <mergeCell ref="Q37:R37"/>
    <mergeCell ref="K38:L38"/>
    <mergeCell ref="P38:P44"/>
    <mergeCell ref="B39:B49"/>
    <mergeCell ref="K39:L39"/>
    <mergeCell ref="K40:L40"/>
    <mergeCell ref="K41:L41"/>
    <mergeCell ref="I47:I50"/>
    <mergeCell ref="K47:L47"/>
    <mergeCell ref="K48:L48"/>
    <mergeCell ref="B50:B53"/>
    <mergeCell ref="B12:B16"/>
    <mergeCell ref="I16:I20"/>
    <mergeCell ref="B17:B20"/>
    <mergeCell ref="K34:L34"/>
    <mergeCell ref="I35:I42"/>
    <mergeCell ref="K35:L35"/>
    <mergeCell ref="K36:L36"/>
    <mergeCell ref="K37:L37"/>
    <mergeCell ref="B21:B24"/>
    <mergeCell ref="I21:I23"/>
    <mergeCell ref="I24:I27"/>
    <mergeCell ref="B28:B38"/>
    <mergeCell ref="I28:I31"/>
    <mergeCell ref="B5:B7"/>
    <mergeCell ref="T5:U5"/>
    <mergeCell ref="I6:I8"/>
    <mergeCell ref="T6:U6"/>
    <mergeCell ref="T7:U7"/>
    <mergeCell ref="I4:I5"/>
    <mergeCell ref="J4:J5"/>
    <mergeCell ref="M4:M5"/>
    <mergeCell ref="N4:N5"/>
    <mergeCell ref="T4:U4"/>
    <mergeCell ref="B8:B11"/>
    <mergeCell ref="T8:U8"/>
    <mergeCell ref="I9:I15"/>
    <mergeCell ref="T9:U9"/>
    <mergeCell ref="T10:U10"/>
    <mergeCell ref="T11:U11"/>
  </mergeCells>
  <phoneticPr fontId="4"/>
  <pageMargins left="0.78740157480314965" right="0.78740157480314965" top="0.78740157480314965" bottom="0.78740157480314965" header="0.39370078740157483" footer="0.39370078740157483"/>
  <pageSetup paperSize="9" scale="61" orientation="landscape" horizontalDpi="4294967293" verticalDpi="300"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O20"/>
  <sheetViews>
    <sheetView workbookViewId="0">
      <selection activeCell="V31" sqref="V31"/>
    </sheetView>
  </sheetViews>
  <sheetFormatPr defaultRowHeight="13.5" x14ac:dyDescent="0.15"/>
  <cols>
    <col min="1" max="1" width="1.625" style="26" customWidth="1"/>
    <col min="2" max="2" width="18" style="26" customWidth="1"/>
    <col min="3" max="15" width="6.125" style="26" customWidth="1"/>
    <col min="16" max="16384" width="9" style="26"/>
  </cols>
  <sheetData>
    <row r="2" spans="2:15" x14ac:dyDescent="0.15">
      <c r="B2" s="26" t="s">
        <v>404</v>
      </c>
    </row>
    <row r="3" spans="2:15" x14ac:dyDescent="0.15">
      <c r="D3" s="71" t="s">
        <v>162</v>
      </c>
      <c r="E3" s="70" t="s">
        <v>411</v>
      </c>
      <c r="F3" s="70"/>
      <c r="G3" s="71" t="s">
        <v>163</v>
      </c>
      <c r="H3" s="70" t="s">
        <v>357</v>
      </c>
      <c r="I3" s="70"/>
    </row>
    <row r="4" spans="2:15" ht="14.25" thickBot="1" x14ac:dyDescent="0.2">
      <c r="B4" s="5" t="s">
        <v>176</v>
      </c>
      <c r="C4" s="5" t="s">
        <v>412</v>
      </c>
      <c r="D4" s="5"/>
      <c r="F4" s="5"/>
      <c r="G4" s="5"/>
      <c r="H4" s="5"/>
      <c r="I4" s="5"/>
      <c r="J4" s="5"/>
      <c r="K4" s="5"/>
      <c r="L4" s="5"/>
      <c r="M4" s="5"/>
      <c r="N4" s="5"/>
      <c r="O4" s="5"/>
    </row>
    <row r="5" spans="2:15" ht="18" x14ac:dyDescent="0.15">
      <c r="B5" s="228" t="s">
        <v>216</v>
      </c>
      <c r="C5" s="357">
        <v>1</v>
      </c>
      <c r="D5" s="357">
        <v>2</v>
      </c>
      <c r="E5" s="357">
        <v>3</v>
      </c>
      <c r="F5" s="357">
        <v>4</v>
      </c>
      <c r="G5" s="357">
        <v>5</v>
      </c>
      <c r="H5" s="357">
        <v>6</v>
      </c>
      <c r="I5" s="357">
        <v>7</v>
      </c>
      <c r="J5" s="357">
        <v>8</v>
      </c>
      <c r="K5" s="357">
        <v>9</v>
      </c>
      <c r="L5" s="357">
        <v>10</v>
      </c>
      <c r="M5" s="357">
        <v>11</v>
      </c>
      <c r="N5" s="357">
        <v>12</v>
      </c>
      <c r="O5" s="358" t="s">
        <v>178</v>
      </c>
    </row>
    <row r="6" spans="2:15" x14ac:dyDescent="0.15">
      <c r="B6" s="233" t="s">
        <v>413</v>
      </c>
      <c r="C6" s="201"/>
      <c r="D6" s="201"/>
      <c r="E6" s="201"/>
      <c r="F6" s="201"/>
      <c r="G6" s="201"/>
      <c r="H6" s="201"/>
      <c r="I6" s="201"/>
      <c r="J6" s="201"/>
      <c r="K6" s="201"/>
      <c r="L6" s="201"/>
      <c r="M6" s="201"/>
      <c r="N6" s="201"/>
      <c r="O6" s="97">
        <v>337</v>
      </c>
    </row>
    <row r="7" spans="2:15" x14ac:dyDescent="0.15">
      <c r="B7" s="233" t="s">
        <v>413</v>
      </c>
      <c r="C7" s="201"/>
      <c r="D7" s="201"/>
      <c r="E7" s="201"/>
      <c r="F7" s="201"/>
      <c r="G7" s="201"/>
      <c r="H7" s="201"/>
      <c r="I7" s="201"/>
      <c r="J7" s="201"/>
      <c r="K7" s="201"/>
      <c r="L7" s="201"/>
      <c r="M7" s="201"/>
      <c r="N7" s="201"/>
      <c r="O7" s="97">
        <v>285</v>
      </c>
    </row>
    <row r="8" spans="2:15" x14ac:dyDescent="0.15">
      <c r="B8" s="233" t="s">
        <v>413</v>
      </c>
      <c r="C8" s="201"/>
      <c r="D8" s="201"/>
      <c r="E8" s="201"/>
      <c r="F8" s="201"/>
      <c r="G8" s="201"/>
      <c r="H8" s="201"/>
      <c r="I8" s="201"/>
      <c r="J8" s="201"/>
      <c r="K8" s="201"/>
      <c r="L8" s="201"/>
      <c r="M8" s="201"/>
      <c r="N8" s="201"/>
      <c r="O8" s="97">
        <v>321</v>
      </c>
    </row>
    <row r="9" spans="2:15" x14ac:dyDescent="0.15">
      <c r="B9" s="233" t="s">
        <v>413</v>
      </c>
      <c r="C9" s="201"/>
      <c r="D9" s="201"/>
      <c r="E9" s="201"/>
      <c r="F9" s="201"/>
      <c r="G9" s="201"/>
      <c r="H9" s="201"/>
      <c r="I9" s="201"/>
      <c r="J9" s="201"/>
      <c r="K9" s="201"/>
      <c r="L9" s="201"/>
      <c r="M9" s="201"/>
      <c r="N9" s="201"/>
      <c r="O9" s="97">
        <v>311</v>
      </c>
    </row>
    <row r="10" spans="2:15" x14ac:dyDescent="0.15">
      <c r="B10" s="233" t="s">
        <v>413</v>
      </c>
      <c r="C10" s="201"/>
      <c r="D10" s="201"/>
      <c r="E10" s="201"/>
      <c r="F10" s="201"/>
      <c r="G10" s="201"/>
      <c r="H10" s="201"/>
      <c r="I10" s="201"/>
      <c r="J10" s="201"/>
      <c r="K10" s="201"/>
      <c r="L10" s="201"/>
      <c r="M10" s="201"/>
      <c r="N10" s="201"/>
      <c r="O10" s="97">
        <v>288</v>
      </c>
    </row>
    <row r="11" spans="2:15" ht="14.25" thickBot="1" x14ac:dyDescent="0.2">
      <c r="B11" s="231" t="s">
        <v>179</v>
      </c>
      <c r="C11" s="229" t="e">
        <f>AVERAGE(C6:C10)</f>
        <v>#DIV/0!</v>
      </c>
      <c r="D11" s="229" t="e">
        <f t="shared" ref="D11:O11" si="0">AVERAGE(D6:D10)</f>
        <v>#DIV/0!</v>
      </c>
      <c r="E11" s="229" t="e">
        <f t="shared" si="0"/>
        <v>#DIV/0!</v>
      </c>
      <c r="F11" s="229" t="e">
        <f t="shared" si="0"/>
        <v>#DIV/0!</v>
      </c>
      <c r="G11" s="229" t="e">
        <f t="shared" si="0"/>
        <v>#DIV/0!</v>
      </c>
      <c r="H11" s="229" t="e">
        <f t="shared" si="0"/>
        <v>#DIV/0!</v>
      </c>
      <c r="I11" s="229" t="e">
        <f t="shared" si="0"/>
        <v>#DIV/0!</v>
      </c>
      <c r="J11" s="229" t="e">
        <f t="shared" si="0"/>
        <v>#DIV/0!</v>
      </c>
      <c r="K11" s="229" t="e">
        <f t="shared" si="0"/>
        <v>#DIV/0!</v>
      </c>
      <c r="L11" s="229" t="e">
        <f t="shared" si="0"/>
        <v>#DIV/0!</v>
      </c>
      <c r="M11" s="229" t="e">
        <f t="shared" si="0"/>
        <v>#DIV/0!</v>
      </c>
      <c r="N11" s="229" t="e">
        <f t="shared" si="0"/>
        <v>#DIV/0!</v>
      </c>
      <c r="O11" s="230">
        <f t="shared" si="0"/>
        <v>308.39999999999998</v>
      </c>
    </row>
    <row r="13" spans="2:15" ht="14.25" thickBot="1" x14ac:dyDescent="0.2">
      <c r="B13" s="5" t="s">
        <v>176</v>
      </c>
      <c r="C13" s="5" t="s">
        <v>217</v>
      </c>
      <c r="D13" s="5"/>
      <c r="F13" s="5"/>
      <c r="G13" s="5"/>
      <c r="H13" s="5"/>
      <c r="I13" s="5"/>
      <c r="J13" s="5"/>
      <c r="K13" s="5"/>
      <c r="L13" s="5"/>
      <c r="M13" s="5"/>
      <c r="N13" s="5"/>
      <c r="O13" s="5"/>
    </row>
    <row r="14" spans="2:15" ht="18" x14ac:dyDescent="0.15">
      <c r="B14" s="228" t="s">
        <v>216</v>
      </c>
      <c r="C14" s="357">
        <v>1</v>
      </c>
      <c r="D14" s="357">
        <v>2</v>
      </c>
      <c r="E14" s="357">
        <v>3</v>
      </c>
      <c r="F14" s="357">
        <v>4</v>
      </c>
      <c r="G14" s="357">
        <v>5</v>
      </c>
      <c r="H14" s="357">
        <v>6</v>
      </c>
      <c r="I14" s="357">
        <v>7</v>
      </c>
      <c r="J14" s="357">
        <v>8</v>
      </c>
      <c r="K14" s="357">
        <v>9</v>
      </c>
      <c r="L14" s="357">
        <v>10</v>
      </c>
      <c r="M14" s="357">
        <v>11</v>
      </c>
      <c r="N14" s="357">
        <v>12</v>
      </c>
      <c r="O14" s="358" t="s">
        <v>178</v>
      </c>
    </row>
    <row r="15" spans="2:15" x14ac:dyDescent="0.15">
      <c r="B15" s="233" t="s">
        <v>389</v>
      </c>
      <c r="C15" s="201"/>
      <c r="D15" s="201"/>
      <c r="E15" s="201"/>
      <c r="F15" s="201"/>
      <c r="G15" s="201"/>
      <c r="H15" s="201"/>
      <c r="I15" s="201"/>
      <c r="J15" s="201"/>
      <c r="K15" s="201"/>
      <c r="L15" s="201"/>
      <c r="M15" s="201"/>
      <c r="N15" s="201"/>
      <c r="O15" s="97">
        <v>137</v>
      </c>
    </row>
    <row r="16" spans="2:15" x14ac:dyDescent="0.15">
      <c r="B16" s="233" t="s">
        <v>414</v>
      </c>
      <c r="C16" s="201"/>
      <c r="D16" s="201"/>
      <c r="E16" s="201"/>
      <c r="F16" s="201"/>
      <c r="G16" s="201"/>
      <c r="H16" s="201"/>
      <c r="I16" s="201"/>
      <c r="J16" s="201"/>
      <c r="K16" s="201"/>
      <c r="L16" s="201"/>
      <c r="M16" s="201"/>
      <c r="N16" s="201"/>
      <c r="O16" s="97">
        <v>218</v>
      </c>
    </row>
    <row r="17" spans="2:15" x14ac:dyDescent="0.15">
      <c r="B17" s="233" t="s">
        <v>415</v>
      </c>
      <c r="C17" s="201"/>
      <c r="D17" s="201"/>
      <c r="E17" s="201"/>
      <c r="F17" s="201"/>
      <c r="G17" s="201"/>
      <c r="H17" s="201"/>
      <c r="I17" s="201"/>
      <c r="J17" s="201"/>
      <c r="K17" s="201"/>
      <c r="L17" s="201"/>
      <c r="M17" s="201"/>
      <c r="N17" s="201"/>
      <c r="O17" s="97">
        <v>147</v>
      </c>
    </row>
    <row r="18" spans="2:15" x14ac:dyDescent="0.15">
      <c r="B18" s="233" t="s">
        <v>416</v>
      </c>
      <c r="C18" s="201"/>
      <c r="D18" s="201"/>
      <c r="E18" s="201"/>
      <c r="F18" s="201"/>
      <c r="G18" s="201"/>
      <c r="H18" s="201"/>
      <c r="I18" s="201"/>
      <c r="J18" s="201"/>
      <c r="K18" s="201"/>
      <c r="L18" s="201"/>
      <c r="M18" s="201"/>
      <c r="N18" s="201"/>
      <c r="O18" s="97">
        <v>180</v>
      </c>
    </row>
    <row r="19" spans="2:15" x14ac:dyDescent="0.15">
      <c r="B19" s="233" t="s">
        <v>400</v>
      </c>
      <c r="C19" s="201"/>
      <c r="D19" s="201"/>
      <c r="E19" s="201"/>
      <c r="F19" s="201"/>
      <c r="G19" s="201"/>
      <c r="H19" s="201"/>
      <c r="I19" s="201"/>
      <c r="J19" s="201"/>
      <c r="K19" s="201"/>
      <c r="L19" s="201">
        <v>176</v>
      </c>
      <c r="M19" s="201">
        <v>164</v>
      </c>
      <c r="N19" s="201">
        <v>137</v>
      </c>
      <c r="O19" s="97">
        <v>168</v>
      </c>
    </row>
    <row r="20" spans="2:15" ht="14.25" thickBot="1" x14ac:dyDescent="0.2">
      <c r="B20" s="231" t="s">
        <v>179</v>
      </c>
      <c r="C20" s="229" t="e">
        <f>AVERAGE(C15:C19)</f>
        <v>#DIV/0!</v>
      </c>
      <c r="D20" s="229" t="e">
        <f t="shared" ref="D20:O20" si="1">AVERAGE(D15:D19)</f>
        <v>#DIV/0!</v>
      </c>
      <c r="E20" s="229" t="e">
        <f t="shared" si="1"/>
        <v>#DIV/0!</v>
      </c>
      <c r="F20" s="229" t="e">
        <f t="shared" si="1"/>
        <v>#DIV/0!</v>
      </c>
      <c r="G20" s="229" t="e">
        <f t="shared" si="1"/>
        <v>#DIV/0!</v>
      </c>
      <c r="H20" s="229" t="e">
        <f t="shared" si="1"/>
        <v>#DIV/0!</v>
      </c>
      <c r="I20" s="229" t="e">
        <f t="shared" si="1"/>
        <v>#DIV/0!</v>
      </c>
      <c r="J20" s="229" t="e">
        <f t="shared" si="1"/>
        <v>#DIV/0!</v>
      </c>
      <c r="K20" s="229" t="e">
        <f t="shared" si="1"/>
        <v>#DIV/0!</v>
      </c>
      <c r="L20" s="229">
        <f t="shared" si="1"/>
        <v>176</v>
      </c>
      <c r="M20" s="229">
        <f t="shared" si="1"/>
        <v>164</v>
      </c>
      <c r="N20" s="229">
        <f t="shared" si="1"/>
        <v>137</v>
      </c>
      <c r="O20" s="230">
        <f t="shared" si="1"/>
        <v>170</v>
      </c>
    </row>
  </sheetData>
  <phoneticPr fontId="4"/>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O20"/>
  <sheetViews>
    <sheetView workbookViewId="0">
      <selection activeCell="V31" sqref="V31"/>
    </sheetView>
  </sheetViews>
  <sheetFormatPr defaultRowHeight="13.5" x14ac:dyDescent="0.15"/>
  <cols>
    <col min="1" max="1" width="1.625" style="26" customWidth="1"/>
    <col min="2" max="2" width="18" style="26" customWidth="1"/>
    <col min="3" max="15" width="6.125" style="26" customWidth="1"/>
    <col min="16" max="16384" width="9" style="26"/>
  </cols>
  <sheetData>
    <row r="2" spans="2:15" x14ac:dyDescent="0.15">
      <c r="B2" s="26" t="s">
        <v>404</v>
      </c>
    </row>
    <row r="3" spans="2:15" x14ac:dyDescent="0.15">
      <c r="D3" s="71" t="s">
        <v>162</v>
      </c>
      <c r="E3" s="70" t="s">
        <v>373</v>
      </c>
      <c r="F3" s="70"/>
      <c r="G3" s="71" t="s">
        <v>163</v>
      </c>
      <c r="H3" s="70" t="s">
        <v>219</v>
      </c>
      <c r="I3" s="70"/>
    </row>
    <row r="4" spans="2:15" ht="14.25" thickBot="1" x14ac:dyDescent="0.2">
      <c r="B4" s="5" t="s">
        <v>176</v>
      </c>
      <c r="C4" s="5" t="s">
        <v>388</v>
      </c>
      <c r="D4" s="5"/>
      <c r="F4" s="5"/>
      <c r="G4" s="5"/>
      <c r="H4" s="5"/>
      <c r="I4" s="5"/>
      <c r="J4" s="5"/>
      <c r="K4" s="5"/>
      <c r="L4" s="5"/>
      <c r="M4" s="5"/>
      <c r="N4" s="5"/>
      <c r="O4" s="5"/>
    </row>
    <row r="5" spans="2:15" ht="18" x14ac:dyDescent="0.15">
      <c r="B5" s="228" t="s">
        <v>216</v>
      </c>
      <c r="C5" s="357">
        <v>1</v>
      </c>
      <c r="D5" s="357">
        <v>2</v>
      </c>
      <c r="E5" s="357">
        <v>3</v>
      </c>
      <c r="F5" s="357">
        <v>4</v>
      </c>
      <c r="G5" s="357">
        <v>5</v>
      </c>
      <c r="H5" s="357">
        <v>6</v>
      </c>
      <c r="I5" s="357">
        <v>7</v>
      </c>
      <c r="J5" s="357">
        <v>8</v>
      </c>
      <c r="K5" s="357">
        <v>9</v>
      </c>
      <c r="L5" s="357">
        <v>10</v>
      </c>
      <c r="M5" s="357">
        <v>11</v>
      </c>
      <c r="N5" s="357">
        <v>12</v>
      </c>
      <c r="O5" s="358" t="s">
        <v>178</v>
      </c>
    </row>
    <row r="6" spans="2:15" x14ac:dyDescent="0.15">
      <c r="B6" s="233" t="s">
        <v>391</v>
      </c>
      <c r="C6" s="201"/>
      <c r="D6" s="201"/>
      <c r="E6" s="201"/>
      <c r="F6" s="201"/>
      <c r="G6" s="201"/>
      <c r="H6" s="201"/>
      <c r="I6" s="201"/>
      <c r="J6" s="201"/>
      <c r="K6" s="201"/>
      <c r="L6" s="201"/>
      <c r="M6" s="201"/>
      <c r="N6" s="201"/>
      <c r="O6" s="97"/>
    </row>
    <row r="7" spans="2:15" x14ac:dyDescent="0.15">
      <c r="B7" s="233" t="s">
        <v>391</v>
      </c>
      <c r="C7" s="201"/>
      <c r="D7" s="201"/>
      <c r="E7" s="201"/>
      <c r="F7" s="201"/>
      <c r="G7" s="201"/>
      <c r="H7" s="201"/>
      <c r="I7" s="201"/>
      <c r="J7" s="201"/>
      <c r="K7" s="201"/>
      <c r="L7" s="201"/>
      <c r="M7" s="201"/>
      <c r="N7" s="201"/>
      <c r="O7" s="97"/>
    </row>
    <row r="8" spans="2:15" x14ac:dyDescent="0.15">
      <c r="B8" s="233" t="s">
        <v>391</v>
      </c>
      <c r="C8" s="201"/>
      <c r="D8" s="201"/>
      <c r="E8" s="201"/>
      <c r="F8" s="201"/>
      <c r="G8" s="201"/>
      <c r="H8" s="201"/>
      <c r="I8" s="201"/>
      <c r="J8" s="201"/>
      <c r="K8" s="201"/>
      <c r="L8" s="201"/>
      <c r="M8" s="201"/>
      <c r="N8" s="201"/>
      <c r="O8" s="97"/>
    </row>
    <row r="9" spans="2:15" x14ac:dyDescent="0.15">
      <c r="B9" s="233" t="s">
        <v>391</v>
      </c>
      <c r="C9" s="201"/>
      <c r="D9" s="201"/>
      <c r="E9" s="201"/>
      <c r="F9" s="201"/>
      <c r="G9" s="201"/>
      <c r="H9" s="201"/>
      <c r="I9" s="201"/>
      <c r="J9" s="201"/>
      <c r="K9" s="201"/>
      <c r="L9" s="201"/>
      <c r="M9" s="201"/>
      <c r="N9" s="201"/>
      <c r="O9" s="97"/>
    </row>
    <row r="10" spans="2:15" x14ac:dyDescent="0.15">
      <c r="B10" s="233" t="s">
        <v>391</v>
      </c>
      <c r="C10" s="201"/>
      <c r="D10" s="201"/>
      <c r="E10" s="201"/>
      <c r="F10" s="201"/>
      <c r="G10" s="201"/>
      <c r="H10" s="201"/>
      <c r="I10" s="201"/>
      <c r="J10" s="201"/>
      <c r="K10" s="201"/>
      <c r="L10" s="201"/>
      <c r="M10" s="201"/>
      <c r="N10" s="201"/>
      <c r="O10" s="97"/>
    </row>
    <row r="11" spans="2:15" ht="14.25" thickBot="1" x14ac:dyDescent="0.2">
      <c r="B11" s="231" t="s">
        <v>179</v>
      </c>
      <c r="C11" s="229" t="e">
        <f>AVERAGE(C6:C10)</f>
        <v>#DIV/0!</v>
      </c>
      <c r="D11" s="229" t="e">
        <f t="shared" ref="D11:O11" si="0">AVERAGE(D6:D10)</f>
        <v>#DIV/0!</v>
      </c>
      <c r="E11" s="229" t="e">
        <f t="shared" si="0"/>
        <v>#DIV/0!</v>
      </c>
      <c r="F11" s="229" t="e">
        <f t="shared" si="0"/>
        <v>#DIV/0!</v>
      </c>
      <c r="G11" s="229" t="e">
        <f t="shared" si="0"/>
        <v>#DIV/0!</v>
      </c>
      <c r="H11" s="229" t="e">
        <f t="shared" si="0"/>
        <v>#DIV/0!</v>
      </c>
      <c r="I11" s="229" t="e">
        <f t="shared" si="0"/>
        <v>#DIV/0!</v>
      </c>
      <c r="J11" s="229" t="e">
        <f t="shared" si="0"/>
        <v>#DIV/0!</v>
      </c>
      <c r="K11" s="229" t="e">
        <f t="shared" si="0"/>
        <v>#DIV/0!</v>
      </c>
      <c r="L11" s="229" t="e">
        <f t="shared" si="0"/>
        <v>#DIV/0!</v>
      </c>
      <c r="M11" s="229" t="e">
        <f t="shared" si="0"/>
        <v>#DIV/0!</v>
      </c>
      <c r="N11" s="229" t="e">
        <f t="shared" si="0"/>
        <v>#DIV/0!</v>
      </c>
      <c r="O11" s="230" t="e">
        <f t="shared" si="0"/>
        <v>#DIV/0!</v>
      </c>
    </row>
    <row r="13" spans="2:15" ht="14.25" thickBot="1" x14ac:dyDescent="0.2">
      <c r="B13" s="5" t="s">
        <v>176</v>
      </c>
      <c r="C13" s="5" t="s">
        <v>217</v>
      </c>
      <c r="D13" s="5"/>
      <c r="F13" s="5"/>
      <c r="G13" s="5"/>
      <c r="H13" s="5"/>
      <c r="I13" s="5"/>
      <c r="J13" s="5"/>
      <c r="K13" s="5"/>
      <c r="L13" s="5"/>
      <c r="M13" s="5"/>
      <c r="N13" s="5"/>
      <c r="O13" s="5"/>
    </row>
    <row r="14" spans="2:15" ht="18" x14ac:dyDescent="0.15">
      <c r="B14" s="228" t="s">
        <v>216</v>
      </c>
      <c r="C14" s="357">
        <v>1</v>
      </c>
      <c r="D14" s="357">
        <v>2</v>
      </c>
      <c r="E14" s="357">
        <v>3</v>
      </c>
      <c r="F14" s="357">
        <v>4</v>
      </c>
      <c r="G14" s="357">
        <v>5</v>
      </c>
      <c r="H14" s="357">
        <v>6</v>
      </c>
      <c r="I14" s="357">
        <v>7</v>
      </c>
      <c r="J14" s="357">
        <v>8</v>
      </c>
      <c r="K14" s="357">
        <v>9</v>
      </c>
      <c r="L14" s="357">
        <v>10</v>
      </c>
      <c r="M14" s="357">
        <v>11</v>
      </c>
      <c r="N14" s="357">
        <v>12</v>
      </c>
      <c r="O14" s="358" t="s">
        <v>178</v>
      </c>
    </row>
    <row r="15" spans="2:15" x14ac:dyDescent="0.15">
      <c r="B15" s="233" t="s">
        <v>406</v>
      </c>
      <c r="C15" s="201"/>
      <c r="D15" s="201"/>
      <c r="E15" s="201"/>
      <c r="F15" s="201"/>
      <c r="G15" s="201"/>
      <c r="H15" s="201"/>
      <c r="I15" s="201"/>
      <c r="J15" s="201"/>
      <c r="K15" s="201"/>
      <c r="L15" s="201"/>
      <c r="M15" s="201"/>
      <c r="N15" s="201"/>
      <c r="O15" s="97">
        <v>135</v>
      </c>
    </row>
    <row r="16" spans="2:15" x14ac:dyDescent="0.15">
      <c r="B16" s="233" t="s">
        <v>407</v>
      </c>
      <c r="C16" s="201"/>
      <c r="D16" s="201"/>
      <c r="E16" s="201"/>
      <c r="F16" s="201"/>
      <c r="G16" s="201"/>
      <c r="H16" s="201"/>
      <c r="I16" s="201"/>
      <c r="J16" s="201"/>
      <c r="K16" s="201"/>
      <c r="L16" s="201"/>
      <c r="M16" s="201"/>
      <c r="N16" s="201"/>
      <c r="O16" s="97">
        <v>271</v>
      </c>
    </row>
    <row r="17" spans="2:15" x14ac:dyDescent="0.15">
      <c r="B17" s="233" t="s">
        <v>408</v>
      </c>
      <c r="C17" s="201"/>
      <c r="D17" s="201"/>
      <c r="E17" s="201"/>
      <c r="F17" s="201"/>
      <c r="G17" s="201"/>
      <c r="H17" s="201"/>
      <c r="I17" s="201"/>
      <c r="J17" s="201"/>
      <c r="K17" s="201"/>
      <c r="L17" s="201"/>
      <c r="M17" s="201"/>
      <c r="N17" s="201"/>
      <c r="O17" s="97">
        <v>160</v>
      </c>
    </row>
    <row r="18" spans="2:15" x14ac:dyDescent="0.15">
      <c r="B18" s="233" t="s">
        <v>409</v>
      </c>
      <c r="C18" s="201"/>
      <c r="D18" s="201"/>
      <c r="E18" s="201"/>
      <c r="F18" s="201"/>
      <c r="G18" s="201"/>
      <c r="H18" s="201"/>
      <c r="I18" s="201"/>
      <c r="J18" s="201"/>
      <c r="K18" s="201"/>
      <c r="L18" s="201"/>
      <c r="M18" s="201"/>
      <c r="N18" s="201"/>
      <c r="O18" s="97">
        <v>250</v>
      </c>
    </row>
    <row r="19" spans="2:15" x14ac:dyDescent="0.15">
      <c r="B19" s="233" t="s">
        <v>410</v>
      </c>
      <c r="C19" s="201"/>
      <c r="D19" s="201"/>
      <c r="E19" s="201"/>
      <c r="F19" s="201"/>
      <c r="G19" s="201"/>
      <c r="H19" s="201"/>
      <c r="I19" s="201"/>
      <c r="J19" s="201"/>
      <c r="K19" s="201"/>
      <c r="L19" s="201">
        <v>176</v>
      </c>
      <c r="M19" s="201">
        <v>164</v>
      </c>
      <c r="N19" s="201">
        <v>137</v>
      </c>
      <c r="O19" s="97">
        <v>172</v>
      </c>
    </row>
    <row r="20" spans="2:15" ht="14.25" thickBot="1" x14ac:dyDescent="0.2">
      <c r="B20" s="231" t="s">
        <v>179</v>
      </c>
      <c r="C20" s="229" t="e">
        <f>AVERAGE(C15:C19)</f>
        <v>#DIV/0!</v>
      </c>
      <c r="D20" s="229" t="e">
        <f t="shared" ref="D20:O20" si="1">AVERAGE(D15:D19)</f>
        <v>#DIV/0!</v>
      </c>
      <c r="E20" s="229" t="e">
        <f t="shared" si="1"/>
        <v>#DIV/0!</v>
      </c>
      <c r="F20" s="229" t="e">
        <f t="shared" si="1"/>
        <v>#DIV/0!</v>
      </c>
      <c r="G20" s="229" t="e">
        <f t="shared" si="1"/>
        <v>#DIV/0!</v>
      </c>
      <c r="H20" s="229" t="e">
        <f t="shared" si="1"/>
        <v>#DIV/0!</v>
      </c>
      <c r="I20" s="229" t="e">
        <f t="shared" si="1"/>
        <v>#DIV/0!</v>
      </c>
      <c r="J20" s="229" t="e">
        <f t="shared" si="1"/>
        <v>#DIV/0!</v>
      </c>
      <c r="K20" s="229" t="e">
        <f t="shared" si="1"/>
        <v>#DIV/0!</v>
      </c>
      <c r="L20" s="229">
        <f t="shared" si="1"/>
        <v>176</v>
      </c>
      <c r="M20" s="229">
        <f t="shared" si="1"/>
        <v>164</v>
      </c>
      <c r="N20" s="229">
        <f t="shared" si="1"/>
        <v>137</v>
      </c>
      <c r="O20" s="230">
        <f t="shared" si="1"/>
        <v>197.6</v>
      </c>
    </row>
  </sheetData>
  <phoneticPr fontId="4"/>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O20"/>
  <sheetViews>
    <sheetView workbookViewId="0">
      <selection activeCell="K34" sqref="K34"/>
    </sheetView>
  </sheetViews>
  <sheetFormatPr defaultRowHeight="13.5" x14ac:dyDescent="0.15"/>
  <cols>
    <col min="1" max="1" width="1.625" style="26" customWidth="1"/>
    <col min="2" max="2" width="18" style="26" customWidth="1"/>
    <col min="3" max="15" width="6.125" style="26" customWidth="1"/>
    <col min="16" max="16384" width="9" style="26"/>
  </cols>
  <sheetData>
    <row r="2" spans="2:15" x14ac:dyDescent="0.15">
      <c r="B2" s="26" t="s">
        <v>404</v>
      </c>
    </row>
    <row r="3" spans="2:15" x14ac:dyDescent="0.15">
      <c r="D3" s="71" t="s">
        <v>162</v>
      </c>
      <c r="E3" s="70" t="s">
        <v>405</v>
      </c>
      <c r="F3" s="70"/>
      <c r="G3" s="71" t="s">
        <v>163</v>
      </c>
      <c r="H3" s="70" t="s">
        <v>219</v>
      </c>
      <c r="I3" s="70"/>
    </row>
    <row r="4" spans="2:15" ht="14.25" thickBot="1" x14ac:dyDescent="0.2">
      <c r="B4" s="5" t="s">
        <v>176</v>
      </c>
      <c r="C4" s="5" t="s">
        <v>388</v>
      </c>
      <c r="D4" s="5"/>
      <c r="F4" s="5"/>
      <c r="G4" s="5"/>
      <c r="H4" s="5"/>
      <c r="I4" s="5"/>
      <c r="J4" s="5"/>
      <c r="K4" s="5"/>
      <c r="L4" s="5"/>
      <c r="M4" s="5"/>
      <c r="N4" s="5"/>
      <c r="O4" s="5"/>
    </row>
    <row r="5" spans="2:15" ht="18" x14ac:dyDescent="0.15">
      <c r="B5" s="228" t="s">
        <v>216</v>
      </c>
      <c r="C5" s="357">
        <v>1</v>
      </c>
      <c r="D5" s="357">
        <v>2</v>
      </c>
      <c r="E5" s="357">
        <v>3</v>
      </c>
      <c r="F5" s="357">
        <v>4</v>
      </c>
      <c r="G5" s="357">
        <v>5</v>
      </c>
      <c r="H5" s="357">
        <v>6</v>
      </c>
      <c r="I5" s="357">
        <v>7</v>
      </c>
      <c r="J5" s="357">
        <v>8</v>
      </c>
      <c r="K5" s="357">
        <v>9</v>
      </c>
      <c r="L5" s="357">
        <v>10</v>
      </c>
      <c r="M5" s="357">
        <v>11</v>
      </c>
      <c r="N5" s="357">
        <v>12</v>
      </c>
      <c r="O5" s="358" t="s">
        <v>178</v>
      </c>
    </row>
    <row r="6" spans="2:15" x14ac:dyDescent="0.15">
      <c r="B6" s="233" t="s">
        <v>391</v>
      </c>
      <c r="C6" s="201"/>
      <c r="D6" s="201"/>
      <c r="E6" s="201"/>
      <c r="F6" s="201"/>
      <c r="G6" s="201"/>
      <c r="H6" s="201"/>
      <c r="I6" s="201"/>
      <c r="J6" s="201"/>
      <c r="K6" s="201"/>
      <c r="L6" s="201"/>
      <c r="M6" s="201"/>
      <c r="N6" s="201"/>
      <c r="O6" s="97"/>
    </row>
    <row r="7" spans="2:15" x14ac:dyDescent="0.15">
      <c r="B7" s="233" t="s">
        <v>391</v>
      </c>
      <c r="C7" s="201"/>
      <c r="D7" s="201"/>
      <c r="E7" s="201"/>
      <c r="F7" s="201"/>
      <c r="G7" s="201"/>
      <c r="H7" s="201"/>
      <c r="I7" s="201"/>
      <c r="J7" s="201"/>
      <c r="K7" s="201"/>
      <c r="L7" s="201"/>
      <c r="M7" s="201"/>
      <c r="N7" s="201"/>
      <c r="O7" s="97"/>
    </row>
    <row r="8" spans="2:15" x14ac:dyDescent="0.15">
      <c r="B8" s="233" t="s">
        <v>391</v>
      </c>
      <c r="C8" s="201"/>
      <c r="D8" s="201"/>
      <c r="E8" s="201"/>
      <c r="F8" s="201"/>
      <c r="G8" s="201"/>
      <c r="H8" s="201"/>
      <c r="I8" s="201"/>
      <c r="J8" s="201"/>
      <c r="K8" s="201"/>
      <c r="L8" s="201"/>
      <c r="M8" s="201"/>
      <c r="N8" s="201"/>
      <c r="O8" s="97"/>
    </row>
    <row r="9" spans="2:15" x14ac:dyDescent="0.15">
      <c r="B9" s="233" t="s">
        <v>391</v>
      </c>
      <c r="C9" s="201"/>
      <c r="D9" s="201"/>
      <c r="E9" s="201"/>
      <c r="F9" s="201"/>
      <c r="G9" s="201"/>
      <c r="H9" s="201"/>
      <c r="I9" s="201"/>
      <c r="J9" s="201"/>
      <c r="K9" s="201"/>
      <c r="L9" s="201"/>
      <c r="M9" s="201"/>
      <c r="N9" s="201"/>
      <c r="O9" s="97"/>
    </row>
    <row r="10" spans="2:15" x14ac:dyDescent="0.15">
      <c r="B10" s="233" t="s">
        <v>391</v>
      </c>
      <c r="C10" s="201"/>
      <c r="D10" s="201"/>
      <c r="E10" s="201"/>
      <c r="F10" s="201"/>
      <c r="G10" s="201"/>
      <c r="H10" s="201"/>
      <c r="I10" s="201"/>
      <c r="J10" s="201"/>
      <c r="K10" s="201"/>
      <c r="L10" s="201"/>
      <c r="M10" s="201"/>
      <c r="N10" s="201"/>
      <c r="O10" s="97"/>
    </row>
    <row r="11" spans="2:15" ht="14.25" thickBot="1" x14ac:dyDescent="0.2">
      <c r="B11" s="231" t="s">
        <v>179</v>
      </c>
      <c r="C11" s="229" t="e">
        <f>AVERAGE(C6:C10)</f>
        <v>#DIV/0!</v>
      </c>
      <c r="D11" s="229" t="e">
        <f t="shared" ref="D11:O11" si="0">AVERAGE(D6:D10)</f>
        <v>#DIV/0!</v>
      </c>
      <c r="E11" s="229" t="e">
        <f t="shared" si="0"/>
        <v>#DIV/0!</v>
      </c>
      <c r="F11" s="229" t="e">
        <f t="shared" si="0"/>
        <v>#DIV/0!</v>
      </c>
      <c r="G11" s="229" t="e">
        <f t="shared" si="0"/>
        <v>#DIV/0!</v>
      </c>
      <c r="H11" s="229" t="e">
        <f t="shared" si="0"/>
        <v>#DIV/0!</v>
      </c>
      <c r="I11" s="229" t="e">
        <f t="shared" si="0"/>
        <v>#DIV/0!</v>
      </c>
      <c r="J11" s="229" t="e">
        <f t="shared" si="0"/>
        <v>#DIV/0!</v>
      </c>
      <c r="K11" s="229" t="e">
        <f t="shared" si="0"/>
        <v>#DIV/0!</v>
      </c>
      <c r="L11" s="229" t="e">
        <f t="shared" si="0"/>
        <v>#DIV/0!</v>
      </c>
      <c r="M11" s="229" t="e">
        <f t="shared" si="0"/>
        <v>#DIV/0!</v>
      </c>
      <c r="N11" s="229" t="e">
        <f t="shared" si="0"/>
        <v>#DIV/0!</v>
      </c>
      <c r="O11" s="230" t="e">
        <f t="shared" si="0"/>
        <v>#DIV/0!</v>
      </c>
    </row>
    <row r="13" spans="2:15" ht="14.25" thickBot="1" x14ac:dyDescent="0.2">
      <c r="B13" s="5" t="s">
        <v>176</v>
      </c>
      <c r="C13" s="5" t="s">
        <v>217</v>
      </c>
      <c r="D13" s="5"/>
      <c r="F13" s="5"/>
      <c r="G13" s="5"/>
      <c r="H13" s="5"/>
      <c r="I13" s="5"/>
      <c r="J13" s="5"/>
      <c r="K13" s="5"/>
      <c r="L13" s="5"/>
      <c r="M13" s="5"/>
      <c r="N13" s="5"/>
      <c r="O13" s="5"/>
    </row>
    <row r="14" spans="2:15" ht="18" x14ac:dyDescent="0.15">
      <c r="B14" s="228" t="s">
        <v>216</v>
      </c>
      <c r="C14" s="357">
        <v>1</v>
      </c>
      <c r="D14" s="357">
        <v>2</v>
      </c>
      <c r="E14" s="357">
        <v>3</v>
      </c>
      <c r="F14" s="357">
        <v>4</v>
      </c>
      <c r="G14" s="357">
        <v>5</v>
      </c>
      <c r="H14" s="357">
        <v>6</v>
      </c>
      <c r="I14" s="357">
        <v>7</v>
      </c>
      <c r="J14" s="357">
        <v>8</v>
      </c>
      <c r="K14" s="357">
        <v>9</v>
      </c>
      <c r="L14" s="357">
        <v>10</v>
      </c>
      <c r="M14" s="357">
        <v>11</v>
      </c>
      <c r="N14" s="357">
        <v>12</v>
      </c>
      <c r="O14" s="358" t="s">
        <v>178</v>
      </c>
    </row>
    <row r="15" spans="2:15" x14ac:dyDescent="0.15">
      <c r="B15" s="233" t="s">
        <v>406</v>
      </c>
      <c r="C15" s="201"/>
      <c r="D15" s="201"/>
      <c r="E15" s="201"/>
      <c r="F15" s="201"/>
      <c r="G15" s="201"/>
      <c r="H15" s="201"/>
      <c r="I15" s="201"/>
      <c r="J15" s="201"/>
      <c r="K15" s="201"/>
      <c r="L15" s="201"/>
      <c r="M15" s="201"/>
      <c r="N15" s="201"/>
      <c r="O15" s="97">
        <v>149</v>
      </c>
    </row>
    <row r="16" spans="2:15" x14ac:dyDescent="0.15">
      <c r="B16" s="233" t="s">
        <v>407</v>
      </c>
      <c r="C16" s="201"/>
      <c r="D16" s="201"/>
      <c r="E16" s="201"/>
      <c r="F16" s="201"/>
      <c r="G16" s="201"/>
      <c r="H16" s="201"/>
      <c r="I16" s="201"/>
      <c r="J16" s="201"/>
      <c r="K16" s="201"/>
      <c r="L16" s="201"/>
      <c r="M16" s="201"/>
      <c r="N16" s="201"/>
      <c r="O16" s="97">
        <v>315</v>
      </c>
    </row>
    <row r="17" spans="2:15" x14ac:dyDescent="0.15">
      <c r="B17" s="233" t="s">
        <v>408</v>
      </c>
      <c r="C17" s="201"/>
      <c r="D17" s="201"/>
      <c r="E17" s="201"/>
      <c r="F17" s="201"/>
      <c r="G17" s="201"/>
      <c r="H17" s="201"/>
      <c r="I17" s="201"/>
      <c r="J17" s="201"/>
      <c r="K17" s="201"/>
      <c r="L17" s="201"/>
      <c r="M17" s="201"/>
      <c r="N17" s="201"/>
      <c r="O17" s="97">
        <v>234</v>
      </c>
    </row>
    <row r="18" spans="2:15" x14ac:dyDescent="0.15">
      <c r="B18" s="233" t="s">
        <v>409</v>
      </c>
      <c r="C18" s="201"/>
      <c r="D18" s="201"/>
      <c r="E18" s="201"/>
      <c r="F18" s="201"/>
      <c r="G18" s="201"/>
      <c r="H18" s="201"/>
      <c r="I18" s="201"/>
      <c r="J18" s="201"/>
      <c r="K18" s="201"/>
      <c r="L18" s="201"/>
      <c r="M18" s="201"/>
      <c r="N18" s="201"/>
      <c r="O18" s="97">
        <v>288</v>
      </c>
    </row>
    <row r="19" spans="2:15" x14ac:dyDescent="0.15">
      <c r="B19" s="233" t="s">
        <v>410</v>
      </c>
      <c r="C19" s="201"/>
      <c r="D19" s="201"/>
      <c r="E19" s="201"/>
      <c r="F19" s="201"/>
      <c r="G19" s="201"/>
      <c r="H19" s="201"/>
      <c r="I19" s="201"/>
      <c r="J19" s="201"/>
      <c r="K19" s="201"/>
      <c r="L19" s="201"/>
      <c r="M19" s="201"/>
      <c r="N19" s="201"/>
      <c r="O19" s="97">
        <v>201</v>
      </c>
    </row>
    <row r="20" spans="2:15" ht="14.25" thickBot="1" x14ac:dyDescent="0.2">
      <c r="B20" s="231" t="s">
        <v>179</v>
      </c>
      <c r="C20" s="229" t="e">
        <f>AVERAGE(C15:C19)</f>
        <v>#DIV/0!</v>
      </c>
      <c r="D20" s="229" t="e">
        <f t="shared" ref="D20:O20" si="1">AVERAGE(D15:D19)</f>
        <v>#DIV/0!</v>
      </c>
      <c r="E20" s="229" t="e">
        <f t="shared" si="1"/>
        <v>#DIV/0!</v>
      </c>
      <c r="F20" s="229" t="e">
        <f t="shared" si="1"/>
        <v>#DIV/0!</v>
      </c>
      <c r="G20" s="229" t="e">
        <f t="shared" si="1"/>
        <v>#DIV/0!</v>
      </c>
      <c r="H20" s="229" t="e">
        <f t="shared" si="1"/>
        <v>#DIV/0!</v>
      </c>
      <c r="I20" s="229" t="e">
        <f t="shared" si="1"/>
        <v>#DIV/0!</v>
      </c>
      <c r="J20" s="229" t="e">
        <f t="shared" si="1"/>
        <v>#DIV/0!</v>
      </c>
      <c r="K20" s="229" t="e">
        <f t="shared" si="1"/>
        <v>#DIV/0!</v>
      </c>
      <c r="L20" s="229" t="e">
        <f t="shared" si="1"/>
        <v>#DIV/0!</v>
      </c>
      <c r="M20" s="229" t="e">
        <f t="shared" si="1"/>
        <v>#DIV/0!</v>
      </c>
      <c r="N20" s="229" t="e">
        <f t="shared" si="1"/>
        <v>#DIV/0!</v>
      </c>
      <c r="O20" s="230">
        <f t="shared" si="1"/>
        <v>237.4</v>
      </c>
    </row>
  </sheetData>
  <phoneticPr fontId="4"/>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O20"/>
  <sheetViews>
    <sheetView workbookViewId="0">
      <selection activeCell="V31" sqref="V31"/>
    </sheetView>
  </sheetViews>
  <sheetFormatPr defaultRowHeight="13.5" x14ac:dyDescent="0.15"/>
  <cols>
    <col min="1" max="1" width="1.625" style="26" customWidth="1"/>
    <col min="2" max="2" width="18" style="26" customWidth="1"/>
    <col min="3" max="15" width="6.125" style="26" customWidth="1"/>
    <col min="16" max="16384" width="9" style="26"/>
  </cols>
  <sheetData>
    <row r="2" spans="2:15" x14ac:dyDescent="0.15">
      <c r="B2" s="26" t="s">
        <v>398</v>
      </c>
    </row>
    <row r="3" spans="2:15" x14ac:dyDescent="0.15">
      <c r="D3" s="71" t="s">
        <v>162</v>
      </c>
      <c r="E3" s="70" t="s">
        <v>401</v>
      </c>
      <c r="F3" s="70"/>
      <c r="G3" s="71" t="s">
        <v>163</v>
      </c>
      <c r="H3" s="70"/>
      <c r="I3" s="70"/>
    </row>
    <row r="4" spans="2:15" ht="14.25" thickBot="1" x14ac:dyDescent="0.2">
      <c r="B4" s="5" t="s">
        <v>176</v>
      </c>
      <c r="C4" s="5" t="s">
        <v>402</v>
      </c>
      <c r="D4" s="5"/>
      <c r="F4" s="5"/>
      <c r="G4" s="5"/>
      <c r="H4" s="5"/>
      <c r="I4" s="5"/>
      <c r="J4" s="5"/>
      <c r="K4" s="5"/>
      <c r="L4" s="5"/>
      <c r="M4" s="5"/>
      <c r="N4" s="5"/>
      <c r="O4" s="5"/>
    </row>
    <row r="5" spans="2:15" ht="18" x14ac:dyDescent="0.15">
      <c r="B5" s="228" t="s">
        <v>216</v>
      </c>
      <c r="C5" s="357">
        <v>1</v>
      </c>
      <c r="D5" s="357">
        <v>2</v>
      </c>
      <c r="E5" s="357">
        <v>3</v>
      </c>
      <c r="F5" s="357">
        <v>4</v>
      </c>
      <c r="G5" s="357">
        <v>5</v>
      </c>
      <c r="H5" s="357">
        <v>6</v>
      </c>
      <c r="I5" s="357">
        <v>7</v>
      </c>
      <c r="J5" s="357">
        <v>8</v>
      </c>
      <c r="K5" s="357">
        <v>9</v>
      </c>
      <c r="L5" s="357">
        <v>10</v>
      </c>
      <c r="M5" s="357">
        <v>11</v>
      </c>
      <c r="N5" s="357">
        <v>12</v>
      </c>
      <c r="O5" s="358" t="s">
        <v>178</v>
      </c>
    </row>
    <row r="6" spans="2:15" x14ac:dyDescent="0.15">
      <c r="B6" s="233" t="s">
        <v>399</v>
      </c>
      <c r="C6" s="201"/>
      <c r="D6" s="201"/>
      <c r="E6" s="201"/>
      <c r="F6" s="201"/>
      <c r="G6" s="201"/>
      <c r="H6" s="201"/>
      <c r="I6" s="201"/>
      <c r="J6" s="201"/>
      <c r="K6" s="201"/>
      <c r="L6" s="201"/>
      <c r="M6" s="201"/>
      <c r="N6" s="201"/>
      <c r="O6" s="97">
        <v>260</v>
      </c>
    </row>
    <row r="7" spans="2:15" x14ac:dyDescent="0.15">
      <c r="B7" s="233" t="s">
        <v>221</v>
      </c>
      <c r="C7" s="201"/>
      <c r="D7" s="201"/>
      <c r="E7" s="201"/>
      <c r="F7" s="201"/>
      <c r="G7" s="201"/>
      <c r="H7" s="201"/>
      <c r="I7" s="201"/>
      <c r="J7" s="201"/>
      <c r="K7" s="201"/>
      <c r="L7" s="201"/>
      <c r="M7" s="201"/>
      <c r="N7" s="201"/>
      <c r="O7" s="97">
        <v>280</v>
      </c>
    </row>
    <row r="8" spans="2:15" x14ac:dyDescent="0.15">
      <c r="B8" s="233" t="s">
        <v>222</v>
      </c>
      <c r="C8" s="201"/>
      <c r="D8" s="201"/>
      <c r="E8" s="201"/>
      <c r="F8" s="201"/>
      <c r="G8" s="201"/>
      <c r="H8" s="201"/>
      <c r="I8" s="201"/>
      <c r="J8" s="201"/>
      <c r="K8" s="201"/>
      <c r="L8" s="201"/>
      <c r="M8" s="201"/>
      <c r="N8" s="201"/>
      <c r="O8" s="97">
        <v>287</v>
      </c>
    </row>
    <row r="9" spans="2:15" x14ac:dyDescent="0.15">
      <c r="B9" s="233" t="s">
        <v>223</v>
      </c>
      <c r="C9" s="201"/>
      <c r="D9" s="201"/>
      <c r="E9" s="201"/>
      <c r="F9" s="201"/>
      <c r="G9" s="201"/>
      <c r="H9" s="201"/>
      <c r="I9" s="201"/>
      <c r="J9" s="201"/>
      <c r="K9" s="201"/>
      <c r="L9" s="201"/>
      <c r="M9" s="201"/>
      <c r="N9" s="201"/>
      <c r="O9" s="97">
        <v>248</v>
      </c>
    </row>
    <row r="10" spans="2:15" x14ac:dyDescent="0.15">
      <c r="B10" s="233" t="s">
        <v>403</v>
      </c>
      <c r="C10" s="201"/>
      <c r="D10" s="201"/>
      <c r="E10" s="201"/>
      <c r="F10" s="201"/>
      <c r="G10" s="201"/>
      <c r="H10" s="201"/>
      <c r="I10" s="201"/>
      <c r="J10" s="201"/>
      <c r="K10" s="201"/>
      <c r="L10" s="201"/>
      <c r="M10" s="201"/>
      <c r="N10" s="201"/>
      <c r="O10" s="97">
        <v>288</v>
      </c>
    </row>
    <row r="11" spans="2:15" ht="14.25" thickBot="1" x14ac:dyDescent="0.2">
      <c r="B11" s="231" t="s">
        <v>179</v>
      </c>
      <c r="C11" s="229" t="e">
        <f>AVERAGE(C6:C10)</f>
        <v>#DIV/0!</v>
      </c>
      <c r="D11" s="229" t="e">
        <f t="shared" ref="D11:O11" si="0">AVERAGE(D6:D10)</f>
        <v>#DIV/0!</v>
      </c>
      <c r="E11" s="229" t="e">
        <f t="shared" si="0"/>
        <v>#DIV/0!</v>
      </c>
      <c r="F11" s="229" t="e">
        <f t="shared" si="0"/>
        <v>#DIV/0!</v>
      </c>
      <c r="G11" s="229" t="e">
        <f t="shared" si="0"/>
        <v>#DIV/0!</v>
      </c>
      <c r="H11" s="229" t="e">
        <f t="shared" si="0"/>
        <v>#DIV/0!</v>
      </c>
      <c r="I11" s="229" t="e">
        <f t="shared" si="0"/>
        <v>#DIV/0!</v>
      </c>
      <c r="J11" s="229" t="e">
        <f t="shared" si="0"/>
        <v>#DIV/0!</v>
      </c>
      <c r="K11" s="229" t="e">
        <f t="shared" si="0"/>
        <v>#DIV/0!</v>
      </c>
      <c r="L11" s="229" t="e">
        <f t="shared" si="0"/>
        <v>#DIV/0!</v>
      </c>
      <c r="M11" s="229" t="e">
        <f t="shared" si="0"/>
        <v>#DIV/0!</v>
      </c>
      <c r="N11" s="229" t="e">
        <f t="shared" si="0"/>
        <v>#DIV/0!</v>
      </c>
      <c r="O11" s="230">
        <f t="shared" si="0"/>
        <v>272.60000000000002</v>
      </c>
    </row>
    <row r="13" spans="2:15" ht="14.25" thickBot="1" x14ac:dyDescent="0.2">
      <c r="B13" s="5" t="s">
        <v>176</v>
      </c>
      <c r="C13" s="5" t="s">
        <v>217</v>
      </c>
      <c r="D13" s="5"/>
      <c r="F13" s="5"/>
      <c r="G13" s="5"/>
      <c r="H13" s="5"/>
      <c r="I13" s="5"/>
      <c r="J13" s="5"/>
      <c r="K13" s="5"/>
      <c r="L13" s="5"/>
      <c r="M13" s="5"/>
      <c r="N13" s="5"/>
      <c r="O13" s="5"/>
    </row>
    <row r="14" spans="2:15" ht="18" x14ac:dyDescent="0.15">
      <c r="B14" s="228" t="s">
        <v>216</v>
      </c>
      <c r="C14" s="357">
        <v>1</v>
      </c>
      <c r="D14" s="357">
        <v>2</v>
      </c>
      <c r="E14" s="357">
        <v>3</v>
      </c>
      <c r="F14" s="357">
        <v>4</v>
      </c>
      <c r="G14" s="357">
        <v>5</v>
      </c>
      <c r="H14" s="357">
        <v>6</v>
      </c>
      <c r="I14" s="357">
        <v>7</v>
      </c>
      <c r="J14" s="357">
        <v>8</v>
      </c>
      <c r="K14" s="357">
        <v>9</v>
      </c>
      <c r="L14" s="357">
        <v>10</v>
      </c>
      <c r="M14" s="357">
        <v>11</v>
      </c>
      <c r="N14" s="357">
        <v>12</v>
      </c>
      <c r="O14" s="358" t="s">
        <v>178</v>
      </c>
    </row>
    <row r="15" spans="2:15" x14ac:dyDescent="0.15">
      <c r="B15" s="233" t="s">
        <v>399</v>
      </c>
      <c r="C15" s="201"/>
      <c r="D15" s="201"/>
      <c r="E15" s="201"/>
      <c r="F15" s="201"/>
      <c r="G15" s="201"/>
      <c r="H15" s="201"/>
      <c r="I15" s="201"/>
      <c r="J15" s="201"/>
      <c r="K15" s="201"/>
      <c r="L15" s="201"/>
      <c r="M15" s="201"/>
      <c r="N15" s="201"/>
      <c r="O15" s="97">
        <v>260</v>
      </c>
    </row>
    <row r="16" spans="2:15" x14ac:dyDescent="0.15">
      <c r="B16" s="233" t="s">
        <v>221</v>
      </c>
      <c r="C16" s="201"/>
      <c r="D16" s="201"/>
      <c r="E16" s="201"/>
      <c r="F16" s="201"/>
      <c r="G16" s="201"/>
      <c r="H16" s="201"/>
      <c r="I16" s="201"/>
      <c r="J16" s="201"/>
      <c r="K16" s="201"/>
      <c r="L16" s="201"/>
      <c r="M16" s="201"/>
      <c r="N16" s="201"/>
      <c r="O16" s="97">
        <v>280</v>
      </c>
    </row>
    <row r="17" spans="2:15" x14ac:dyDescent="0.15">
      <c r="B17" s="233" t="s">
        <v>222</v>
      </c>
      <c r="C17" s="201"/>
      <c r="D17" s="201"/>
      <c r="E17" s="201"/>
      <c r="F17" s="201"/>
      <c r="G17" s="201"/>
      <c r="H17" s="201"/>
      <c r="I17" s="201"/>
      <c r="J17" s="201"/>
      <c r="K17" s="201"/>
      <c r="L17" s="201"/>
      <c r="M17" s="201"/>
      <c r="N17" s="201"/>
      <c r="O17" s="97">
        <v>287</v>
      </c>
    </row>
    <row r="18" spans="2:15" x14ac:dyDescent="0.15">
      <c r="B18" s="233" t="s">
        <v>223</v>
      </c>
      <c r="C18" s="201"/>
      <c r="D18" s="201"/>
      <c r="E18" s="201"/>
      <c r="F18" s="201"/>
      <c r="G18" s="201"/>
      <c r="H18" s="201"/>
      <c r="I18" s="201"/>
      <c r="J18" s="201"/>
      <c r="K18" s="201"/>
      <c r="L18" s="201"/>
      <c r="M18" s="201"/>
      <c r="N18" s="201"/>
      <c r="O18" s="97">
        <v>248</v>
      </c>
    </row>
    <row r="19" spans="2:15" x14ac:dyDescent="0.15">
      <c r="B19" s="233" t="s">
        <v>403</v>
      </c>
      <c r="C19" s="201"/>
      <c r="D19" s="201"/>
      <c r="E19" s="201"/>
      <c r="F19" s="201"/>
      <c r="G19" s="201"/>
      <c r="H19" s="201"/>
      <c r="I19" s="201"/>
      <c r="J19" s="201"/>
      <c r="K19" s="201"/>
      <c r="L19" s="201"/>
      <c r="M19" s="201"/>
      <c r="N19" s="201"/>
      <c r="O19" s="97">
        <v>288</v>
      </c>
    </row>
    <row r="20" spans="2:15" ht="14.25" thickBot="1" x14ac:dyDescent="0.2">
      <c r="B20" s="231" t="s">
        <v>179</v>
      </c>
      <c r="C20" s="229" t="e">
        <f>AVERAGE(C15:C19)</f>
        <v>#DIV/0!</v>
      </c>
      <c r="D20" s="229" t="e">
        <f t="shared" ref="D20:O20" si="1">AVERAGE(D15:D19)</f>
        <v>#DIV/0!</v>
      </c>
      <c r="E20" s="229" t="e">
        <f t="shared" si="1"/>
        <v>#DIV/0!</v>
      </c>
      <c r="F20" s="229" t="e">
        <f t="shared" si="1"/>
        <v>#DIV/0!</v>
      </c>
      <c r="G20" s="229" t="e">
        <f t="shared" si="1"/>
        <v>#DIV/0!</v>
      </c>
      <c r="H20" s="229" t="e">
        <f t="shared" si="1"/>
        <v>#DIV/0!</v>
      </c>
      <c r="I20" s="229" t="e">
        <f t="shared" si="1"/>
        <v>#DIV/0!</v>
      </c>
      <c r="J20" s="229" t="e">
        <f t="shared" si="1"/>
        <v>#DIV/0!</v>
      </c>
      <c r="K20" s="229" t="e">
        <f t="shared" si="1"/>
        <v>#DIV/0!</v>
      </c>
      <c r="L20" s="229" t="e">
        <f t="shared" si="1"/>
        <v>#DIV/0!</v>
      </c>
      <c r="M20" s="229" t="e">
        <f t="shared" si="1"/>
        <v>#DIV/0!</v>
      </c>
      <c r="N20" s="229" t="e">
        <f t="shared" si="1"/>
        <v>#DIV/0!</v>
      </c>
      <c r="O20" s="230">
        <f t="shared" si="1"/>
        <v>272.60000000000002</v>
      </c>
    </row>
  </sheetData>
  <phoneticPr fontId="4"/>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O20"/>
  <sheetViews>
    <sheetView workbookViewId="0">
      <selection activeCell="V31" sqref="V31"/>
    </sheetView>
  </sheetViews>
  <sheetFormatPr defaultRowHeight="13.5" x14ac:dyDescent="0.15"/>
  <cols>
    <col min="1" max="1" width="1.625" style="26" customWidth="1"/>
    <col min="2" max="2" width="18" style="26" customWidth="1"/>
    <col min="3" max="15" width="6.125" style="26" customWidth="1"/>
    <col min="16" max="16384" width="9" style="26"/>
  </cols>
  <sheetData>
    <row r="2" spans="2:15" x14ac:dyDescent="0.15">
      <c r="B2" s="26" t="s">
        <v>226</v>
      </c>
    </row>
    <row r="3" spans="2:15" x14ac:dyDescent="0.15">
      <c r="D3" s="71" t="s">
        <v>387</v>
      </c>
      <c r="E3" s="70" t="s">
        <v>397</v>
      </c>
      <c r="F3" s="70"/>
      <c r="G3" s="71" t="s">
        <v>163</v>
      </c>
      <c r="H3" s="70" t="s">
        <v>219</v>
      </c>
      <c r="I3" s="70"/>
    </row>
    <row r="4" spans="2:15" ht="14.25" thickBot="1" x14ac:dyDescent="0.2">
      <c r="B4" s="5" t="s">
        <v>176</v>
      </c>
      <c r="C4" s="5" t="s">
        <v>388</v>
      </c>
      <c r="D4" s="5"/>
      <c r="F4" s="5"/>
      <c r="G4" s="5"/>
      <c r="H4" s="5"/>
      <c r="I4" s="5"/>
      <c r="J4" s="5"/>
      <c r="K4" s="5"/>
      <c r="L4" s="5"/>
      <c r="M4" s="5"/>
      <c r="N4" s="5"/>
      <c r="O4" s="5"/>
    </row>
    <row r="5" spans="2:15" ht="18" x14ac:dyDescent="0.15">
      <c r="B5" s="228" t="s">
        <v>216</v>
      </c>
      <c r="C5" s="357">
        <v>1</v>
      </c>
      <c r="D5" s="357">
        <v>2</v>
      </c>
      <c r="E5" s="357">
        <v>3</v>
      </c>
      <c r="F5" s="357">
        <v>4</v>
      </c>
      <c r="G5" s="357">
        <v>5</v>
      </c>
      <c r="H5" s="357">
        <v>6</v>
      </c>
      <c r="I5" s="357">
        <v>7</v>
      </c>
      <c r="J5" s="357">
        <v>8</v>
      </c>
      <c r="K5" s="357">
        <v>9</v>
      </c>
      <c r="L5" s="357">
        <v>10</v>
      </c>
      <c r="M5" s="357">
        <v>11</v>
      </c>
      <c r="N5" s="357">
        <v>12</v>
      </c>
      <c r="O5" s="358" t="s">
        <v>178</v>
      </c>
    </row>
    <row r="6" spans="2:15" x14ac:dyDescent="0.15">
      <c r="B6" s="233" t="s">
        <v>391</v>
      </c>
      <c r="C6" s="201"/>
      <c r="D6" s="201"/>
      <c r="E6" s="201"/>
      <c r="F6" s="201"/>
      <c r="G6" s="201"/>
      <c r="H6" s="201"/>
      <c r="I6" s="201"/>
      <c r="J6" s="201"/>
      <c r="K6" s="201"/>
      <c r="L6" s="201"/>
      <c r="M6" s="201"/>
      <c r="N6" s="201"/>
      <c r="O6" s="243"/>
    </row>
    <row r="7" spans="2:15" x14ac:dyDescent="0.15">
      <c r="B7" s="233" t="s">
        <v>391</v>
      </c>
      <c r="C7" s="201"/>
      <c r="D7" s="201"/>
      <c r="E7" s="201"/>
      <c r="F7" s="201"/>
      <c r="G7" s="201"/>
      <c r="H7" s="201"/>
      <c r="I7" s="201"/>
      <c r="J7" s="201"/>
      <c r="K7" s="201"/>
      <c r="L7" s="201"/>
      <c r="M7" s="201"/>
      <c r="N7" s="201"/>
      <c r="O7" s="243"/>
    </row>
    <row r="8" spans="2:15" x14ac:dyDescent="0.15">
      <c r="B8" s="233" t="s">
        <v>391</v>
      </c>
      <c r="C8" s="201"/>
      <c r="D8" s="201"/>
      <c r="E8" s="201"/>
      <c r="F8" s="201"/>
      <c r="G8" s="201"/>
      <c r="H8" s="201"/>
      <c r="I8" s="201"/>
      <c r="J8" s="201"/>
      <c r="K8" s="201"/>
      <c r="L8" s="201"/>
      <c r="M8" s="201"/>
      <c r="N8" s="201"/>
      <c r="O8" s="243"/>
    </row>
    <row r="9" spans="2:15" x14ac:dyDescent="0.15">
      <c r="B9" s="233" t="s">
        <v>391</v>
      </c>
      <c r="C9" s="201"/>
      <c r="D9" s="201"/>
      <c r="E9" s="201"/>
      <c r="F9" s="201"/>
      <c r="G9" s="201"/>
      <c r="H9" s="201"/>
      <c r="I9" s="201"/>
      <c r="J9" s="201"/>
      <c r="K9" s="201"/>
      <c r="L9" s="201"/>
      <c r="M9" s="201"/>
      <c r="N9" s="201"/>
      <c r="O9" s="243"/>
    </row>
    <row r="10" spans="2:15" x14ac:dyDescent="0.15">
      <c r="B10" s="233" t="s">
        <v>391</v>
      </c>
      <c r="C10" s="201"/>
      <c r="D10" s="201"/>
      <c r="E10" s="201"/>
      <c r="F10" s="201"/>
      <c r="G10" s="201"/>
      <c r="H10" s="201"/>
      <c r="I10" s="201"/>
      <c r="J10" s="201"/>
      <c r="K10" s="201"/>
      <c r="L10" s="201"/>
      <c r="M10" s="201"/>
      <c r="N10" s="201"/>
      <c r="O10" s="243"/>
    </row>
    <row r="11" spans="2:15" ht="14.25" thickBot="1" x14ac:dyDescent="0.2">
      <c r="B11" s="231" t="s">
        <v>179</v>
      </c>
      <c r="C11" s="241" t="e">
        <f>AVERAGE(C6:C10)</f>
        <v>#DIV/0!</v>
      </c>
      <c r="D11" s="241" t="e">
        <f t="shared" ref="D11:O11" si="0">AVERAGE(D6:D10)</f>
        <v>#DIV/0!</v>
      </c>
      <c r="E11" s="241" t="e">
        <f t="shared" si="0"/>
        <v>#DIV/0!</v>
      </c>
      <c r="F11" s="241" t="e">
        <f t="shared" si="0"/>
        <v>#DIV/0!</v>
      </c>
      <c r="G11" s="241" t="e">
        <f t="shared" si="0"/>
        <v>#DIV/0!</v>
      </c>
      <c r="H11" s="241" t="e">
        <f t="shared" si="0"/>
        <v>#DIV/0!</v>
      </c>
      <c r="I11" s="241" t="e">
        <f t="shared" si="0"/>
        <v>#DIV/0!</v>
      </c>
      <c r="J11" s="241" t="e">
        <f t="shared" si="0"/>
        <v>#DIV/0!</v>
      </c>
      <c r="K11" s="241" t="e">
        <f t="shared" si="0"/>
        <v>#DIV/0!</v>
      </c>
      <c r="L11" s="241" t="e">
        <f t="shared" si="0"/>
        <v>#DIV/0!</v>
      </c>
      <c r="M11" s="241" t="e">
        <f t="shared" si="0"/>
        <v>#DIV/0!</v>
      </c>
      <c r="N11" s="241" t="e">
        <f t="shared" si="0"/>
        <v>#DIV/0!</v>
      </c>
      <c r="O11" s="242" t="e">
        <f t="shared" si="0"/>
        <v>#DIV/0!</v>
      </c>
    </row>
    <row r="13" spans="2:15" ht="14.25" thickBot="1" x14ac:dyDescent="0.2">
      <c r="B13" s="5" t="s">
        <v>176</v>
      </c>
      <c r="C13" s="5" t="s">
        <v>217</v>
      </c>
      <c r="D13" s="5"/>
      <c r="F13" s="5"/>
      <c r="G13" s="5"/>
      <c r="H13" s="5"/>
      <c r="I13" s="5"/>
      <c r="J13" s="5"/>
      <c r="K13" s="5"/>
      <c r="L13" s="5"/>
      <c r="M13" s="5"/>
      <c r="N13" s="5"/>
      <c r="O13" s="5"/>
    </row>
    <row r="14" spans="2:15" ht="18" x14ac:dyDescent="0.15">
      <c r="B14" s="228" t="s">
        <v>216</v>
      </c>
      <c r="C14" s="357">
        <v>1</v>
      </c>
      <c r="D14" s="357">
        <v>2</v>
      </c>
      <c r="E14" s="357">
        <v>3</v>
      </c>
      <c r="F14" s="357">
        <v>4</v>
      </c>
      <c r="G14" s="357">
        <v>5</v>
      </c>
      <c r="H14" s="357">
        <v>6</v>
      </c>
      <c r="I14" s="357">
        <v>7</v>
      </c>
      <c r="J14" s="357">
        <v>8</v>
      </c>
      <c r="K14" s="357">
        <v>9</v>
      </c>
      <c r="L14" s="357">
        <v>10</v>
      </c>
      <c r="M14" s="357">
        <v>11</v>
      </c>
      <c r="N14" s="357">
        <v>12</v>
      </c>
      <c r="O14" s="358" t="s">
        <v>178</v>
      </c>
    </row>
    <row r="15" spans="2:15" x14ac:dyDescent="0.15">
      <c r="B15" s="233" t="s">
        <v>389</v>
      </c>
      <c r="C15" s="201"/>
      <c r="D15" s="201"/>
      <c r="E15" s="201"/>
      <c r="F15" s="201"/>
      <c r="G15" s="201"/>
      <c r="H15" s="201"/>
      <c r="I15" s="201"/>
      <c r="J15" s="201"/>
      <c r="K15" s="201"/>
      <c r="L15" s="201"/>
      <c r="M15" s="201"/>
      <c r="N15" s="201"/>
      <c r="O15" s="97">
        <v>250</v>
      </c>
    </row>
    <row r="16" spans="2:15" x14ac:dyDescent="0.15">
      <c r="B16" s="233" t="s">
        <v>221</v>
      </c>
      <c r="C16" s="201"/>
      <c r="D16" s="201"/>
      <c r="E16" s="201"/>
      <c r="F16" s="201"/>
      <c r="G16" s="201"/>
      <c r="H16" s="201"/>
      <c r="I16" s="201"/>
      <c r="J16" s="201"/>
      <c r="K16" s="201"/>
      <c r="L16" s="201"/>
      <c r="M16" s="201"/>
      <c r="N16" s="201"/>
      <c r="O16" s="97">
        <v>360</v>
      </c>
    </row>
    <row r="17" spans="2:15" x14ac:dyDescent="0.15">
      <c r="B17" s="233" t="s">
        <v>222</v>
      </c>
      <c r="C17" s="201"/>
      <c r="D17" s="201"/>
      <c r="E17" s="201"/>
      <c r="F17" s="201"/>
      <c r="G17" s="201"/>
      <c r="H17" s="201"/>
      <c r="I17" s="201"/>
      <c r="J17" s="201"/>
      <c r="K17" s="201"/>
      <c r="L17" s="201"/>
      <c r="M17" s="201"/>
      <c r="N17" s="201"/>
      <c r="O17" s="97">
        <v>316</v>
      </c>
    </row>
    <row r="18" spans="2:15" x14ac:dyDescent="0.15">
      <c r="B18" s="233" t="s">
        <v>223</v>
      </c>
      <c r="C18" s="201"/>
      <c r="D18" s="201"/>
      <c r="E18" s="201"/>
      <c r="F18" s="201"/>
      <c r="G18" s="201"/>
      <c r="H18" s="201"/>
      <c r="I18" s="201"/>
      <c r="J18" s="201"/>
      <c r="K18" s="201"/>
      <c r="L18" s="201"/>
      <c r="M18" s="201"/>
      <c r="N18" s="201"/>
      <c r="O18" s="97">
        <v>302</v>
      </c>
    </row>
    <row r="19" spans="2:15" x14ac:dyDescent="0.15">
      <c r="B19" s="233" t="s">
        <v>224</v>
      </c>
      <c r="C19" s="201"/>
      <c r="D19" s="201"/>
      <c r="E19" s="201"/>
      <c r="F19" s="201"/>
      <c r="G19" s="201"/>
      <c r="H19" s="201"/>
      <c r="I19" s="201"/>
      <c r="J19" s="201"/>
      <c r="K19" s="201"/>
      <c r="L19" s="201"/>
      <c r="M19" s="201"/>
      <c r="N19" s="201"/>
      <c r="O19" s="97">
        <v>249</v>
      </c>
    </row>
    <row r="20" spans="2:15" ht="14.25" thickBot="1" x14ac:dyDescent="0.2">
      <c r="B20" s="231" t="s">
        <v>179</v>
      </c>
      <c r="C20" s="229" t="e">
        <f>AVERAGE(C15:C19)</f>
        <v>#DIV/0!</v>
      </c>
      <c r="D20" s="229" t="e">
        <f t="shared" ref="D20:O20" si="1">AVERAGE(D15:D19)</f>
        <v>#DIV/0!</v>
      </c>
      <c r="E20" s="229" t="e">
        <f t="shared" si="1"/>
        <v>#DIV/0!</v>
      </c>
      <c r="F20" s="229" t="e">
        <f t="shared" si="1"/>
        <v>#DIV/0!</v>
      </c>
      <c r="G20" s="229" t="e">
        <f t="shared" si="1"/>
        <v>#DIV/0!</v>
      </c>
      <c r="H20" s="229" t="e">
        <f t="shared" si="1"/>
        <v>#DIV/0!</v>
      </c>
      <c r="I20" s="229" t="e">
        <f t="shared" si="1"/>
        <v>#DIV/0!</v>
      </c>
      <c r="J20" s="229" t="e">
        <f t="shared" si="1"/>
        <v>#DIV/0!</v>
      </c>
      <c r="K20" s="229" t="e">
        <f t="shared" si="1"/>
        <v>#DIV/0!</v>
      </c>
      <c r="L20" s="229" t="e">
        <f t="shared" si="1"/>
        <v>#DIV/0!</v>
      </c>
      <c r="M20" s="229" t="e">
        <f t="shared" si="1"/>
        <v>#DIV/0!</v>
      </c>
      <c r="N20" s="229" t="e">
        <f t="shared" si="1"/>
        <v>#DIV/0!</v>
      </c>
      <c r="O20" s="230">
        <f t="shared" si="1"/>
        <v>295.39999999999998</v>
      </c>
    </row>
  </sheetData>
  <phoneticPr fontId="4"/>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C000"/>
    <pageSetUpPr fitToPage="1"/>
  </sheetPr>
  <dimension ref="B1:O20"/>
  <sheetViews>
    <sheetView view="pageBreakPreview" zoomScale="80" zoomScaleNormal="100" zoomScaleSheetLayoutView="80" workbookViewId="0">
      <selection activeCell="V31" sqref="V31"/>
    </sheetView>
  </sheetViews>
  <sheetFormatPr defaultRowHeight="13.5" x14ac:dyDescent="0.15"/>
  <cols>
    <col min="1" max="1" width="1.625" style="26" customWidth="1"/>
    <col min="2" max="2" width="18" style="26" customWidth="1"/>
    <col min="3" max="15" width="6.125" style="26" customWidth="1"/>
    <col min="16" max="16384" width="9" style="26"/>
  </cols>
  <sheetData>
    <row r="1" spans="2:15" ht="9.9499999999999993" customHeight="1" x14ac:dyDescent="0.15"/>
    <row r="2" spans="2:15" ht="24.95" customHeight="1" x14ac:dyDescent="0.15">
      <c r="B2" s="26" t="s">
        <v>226</v>
      </c>
    </row>
    <row r="3" spans="2:15" ht="20.100000000000001" customHeight="1" x14ac:dyDescent="0.15">
      <c r="D3" s="71" t="s">
        <v>227</v>
      </c>
      <c r="E3" s="70" t="s">
        <v>417</v>
      </c>
      <c r="F3" s="70"/>
      <c r="G3" s="71" t="s">
        <v>163</v>
      </c>
      <c r="H3" s="70" t="s">
        <v>228</v>
      </c>
      <c r="I3" s="70"/>
    </row>
    <row r="4" spans="2:15" ht="20.100000000000001" customHeight="1" thickBot="1" x14ac:dyDescent="0.2">
      <c r="B4" s="5" t="s">
        <v>176</v>
      </c>
      <c r="C4" s="5" t="s">
        <v>177</v>
      </c>
      <c r="D4" s="5"/>
      <c r="F4" s="5"/>
      <c r="G4" s="5"/>
      <c r="H4" s="5"/>
      <c r="I4" s="5"/>
      <c r="J4" s="5"/>
      <c r="K4" s="5"/>
      <c r="L4" s="5"/>
      <c r="M4" s="5"/>
      <c r="N4" s="5"/>
      <c r="O4" s="5"/>
    </row>
    <row r="5" spans="2:15" ht="20.100000000000001" customHeight="1" x14ac:dyDescent="0.15">
      <c r="B5" s="228" t="s">
        <v>216</v>
      </c>
      <c r="C5" s="232">
        <v>1</v>
      </c>
      <c r="D5" s="232">
        <v>2</v>
      </c>
      <c r="E5" s="232">
        <v>3</v>
      </c>
      <c r="F5" s="232">
        <v>4</v>
      </c>
      <c r="G5" s="232">
        <v>5</v>
      </c>
      <c r="H5" s="232">
        <v>6</v>
      </c>
      <c r="I5" s="232">
        <v>7</v>
      </c>
      <c r="J5" s="232">
        <v>8</v>
      </c>
      <c r="K5" s="232">
        <v>9</v>
      </c>
      <c r="L5" s="232">
        <v>10</v>
      </c>
      <c r="M5" s="232">
        <v>11</v>
      </c>
      <c r="N5" s="232">
        <v>12</v>
      </c>
      <c r="O5" s="96" t="s">
        <v>178</v>
      </c>
    </row>
    <row r="6" spans="2:15" ht="20.100000000000001" customHeight="1" x14ac:dyDescent="0.15">
      <c r="B6" s="233" t="s">
        <v>215</v>
      </c>
      <c r="C6" s="201"/>
      <c r="D6" s="201"/>
      <c r="E6" s="201"/>
      <c r="F6" s="201"/>
      <c r="G6" s="201"/>
      <c r="H6" s="201"/>
      <c r="I6" s="201"/>
      <c r="J6" s="201"/>
      <c r="K6" s="201"/>
      <c r="L6" s="201"/>
      <c r="M6" s="201"/>
      <c r="N6" s="201"/>
      <c r="O6" s="243"/>
    </row>
    <row r="7" spans="2:15" ht="20.100000000000001" customHeight="1" x14ac:dyDescent="0.15">
      <c r="B7" s="233" t="s">
        <v>215</v>
      </c>
      <c r="C7" s="201"/>
      <c r="D7" s="201"/>
      <c r="E7" s="201"/>
      <c r="F7" s="201"/>
      <c r="G7" s="201"/>
      <c r="H7" s="201"/>
      <c r="I7" s="201"/>
      <c r="J7" s="201"/>
      <c r="K7" s="201"/>
      <c r="L7" s="201"/>
      <c r="M7" s="201"/>
      <c r="N7" s="201"/>
      <c r="O7" s="243"/>
    </row>
    <row r="8" spans="2:15" ht="20.100000000000001" customHeight="1" x14ac:dyDescent="0.15">
      <c r="B8" s="233" t="s">
        <v>215</v>
      </c>
      <c r="C8" s="201"/>
      <c r="D8" s="201"/>
      <c r="E8" s="201"/>
      <c r="F8" s="201"/>
      <c r="G8" s="201"/>
      <c r="H8" s="201"/>
      <c r="I8" s="201"/>
      <c r="J8" s="201"/>
      <c r="K8" s="201"/>
      <c r="L8" s="201"/>
      <c r="M8" s="201"/>
      <c r="N8" s="201"/>
      <c r="O8" s="243"/>
    </row>
    <row r="9" spans="2:15" ht="20.100000000000001" customHeight="1" x14ac:dyDescent="0.15">
      <c r="B9" s="233" t="s">
        <v>215</v>
      </c>
      <c r="C9" s="201"/>
      <c r="D9" s="201"/>
      <c r="E9" s="201"/>
      <c r="F9" s="201"/>
      <c r="G9" s="201"/>
      <c r="H9" s="201"/>
      <c r="I9" s="201"/>
      <c r="J9" s="201"/>
      <c r="K9" s="201"/>
      <c r="L9" s="201"/>
      <c r="M9" s="201"/>
      <c r="N9" s="201"/>
      <c r="O9" s="243"/>
    </row>
    <row r="10" spans="2:15" ht="20.100000000000001" customHeight="1" x14ac:dyDescent="0.15">
      <c r="B10" s="233" t="s">
        <v>215</v>
      </c>
      <c r="C10" s="201"/>
      <c r="D10" s="201"/>
      <c r="E10" s="201"/>
      <c r="F10" s="201"/>
      <c r="G10" s="201"/>
      <c r="H10" s="201"/>
      <c r="I10" s="201"/>
      <c r="J10" s="201"/>
      <c r="K10" s="201"/>
      <c r="L10" s="201"/>
      <c r="M10" s="201"/>
      <c r="N10" s="201"/>
      <c r="O10" s="243"/>
    </row>
    <row r="11" spans="2:15" ht="20.100000000000001" customHeight="1" thickBot="1" x14ac:dyDescent="0.2">
      <c r="B11" s="231" t="s">
        <v>179</v>
      </c>
      <c r="C11" s="241" t="e">
        <f>AVERAGE(C6:C10)</f>
        <v>#DIV/0!</v>
      </c>
      <c r="D11" s="241" t="e">
        <f t="shared" ref="D11:O11" si="0">AVERAGE(D6:D10)</f>
        <v>#DIV/0!</v>
      </c>
      <c r="E11" s="241" t="e">
        <f t="shared" si="0"/>
        <v>#DIV/0!</v>
      </c>
      <c r="F11" s="241" t="e">
        <f t="shared" si="0"/>
        <v>#DIV/0!</v>
      </c>
      <c r="G11" s="241" t="e">
        <f t="shared" si="0"/>
        <v>#DIV/0!</v>
      </c>
      <c r="H11" s="241" t="e">
        <f t="shared" si="0"/>
        <v>#DIV/0!</v>
      </c>
      <c r="I11" s="241" t="e">
        <f t="shared" si="0"/>
        <v>#DIV/0!</v>
      </c>
      <c r="J11" s="241" t="e">
        <f t="shared" si="0"/>
        <v>#DIV/0!</v>
      </c>
      <c r="K11" s="241" t="e">
        <f t="shared" si="0"/>
        <v>#DIV/0!</v>
      </c>
      <c r="L11" s="241" t="e">
        <f t="shared" si="0"/>
        <v>#DIV/0!</v>
      </c>
      <c r="M11" s="241" t="e">
        <f t="shared" si="0"/>
        <v>#DIV/0!</v>
      </c>
      <c r="N11" s="241" t="e">
        <f t="shared" si="0"/>
        <v>#DIV/0!</v>
      </c>
      <c r="O11" s="242" t="e">
        <f t="shared" si="0"/>
        <v>#DIV/0!</v>
      </c>
    </row>
    <row r="12" spans="2:15" ht="20.100000000000001" customHeight="1" x14ac:dyDescent="0.15"/>
    <row r="13" spans="2:15" ht="20.100000000000001" customHeight="1" thickBot="1" x14ac:dyDescent="0.2">
      <c r="B13" s="5" t="s">
        <v>176</v>
      </c>
      <c r="C13" s="5" t="s">
        <v>217</v>
      </c>
      <c r="D13" s="5"/>
      <c r="F13" s="5"/>
      <c r="G13" s="5"/>
      <c r="H13" s="5"/>
      <c r="I13" s="5"/>
      <c r="J13" s="5"/>
      <c r="K13" s="5"/>
      <c r="L13" s="5"/>
      <c r="M13" s="5"/>
      <c r="N13" s="5"/>
      <c r="O13" s="5"/>
    </row>
    <row r="14" spans="2:15" ht="20.100000000000001" customHeight="1" x14ac:dyDescent="0.15">
      <c r="B14" s="228" t="s">
        <v>216</v>
      </c>
      <c r="C14" s="232">
        <v>1</v>
      </c>
      <c r="D14" s="232">
        <v>2</v>
      </c>
      <c r="E14" s="232">
        <v>3</v>
      </c>
      <c r="F14" s="232">
        <v>4</v>
      </c>
      <c r="G14" s="232">
        <v>5</v>
      </c>
      <c r="H14" s="232">
        <v>6</v>
      </c>
      <c r="I14" s="232">
        <v>7</v>
      </c>
      <c r="J14" s="232">
        <v>8</v>
      </c>
      <c r="K14" s="232">
        <v>9</v>
      </c>
      <c r="L14" s="232">
        <v>10</v>
      </c>
      <c r="M14" s="232">
        <v>11</v>
      </c>
      <c r="N14" s="232">
        <v>12</v>
      </c>
      <c r="O14" s="96" t="s">
        <v>178</v>
      </c>
    </row>
    <row r="15" spans="2:15" ht="20.100000000000001" customHeight="1" x14ac:dyDescent="0.15">
      <c r="B15" s="233" t="s">
        <v>220</v>
      </c>
      <c r="C15" s="201"/>
      <c r="D15" s="201"/>
      <c r="E15" s="201"/>
      <c r="F15" s="201"/>
      <c r="G15" s="201"/>
      <c r="H15" s="201"/>
      <c r="I15" s="201"/>
      <c r="J15" s="201"/>
      <c r="K15" s="201"/>
      <c r="L15" s="201"/>
      <c r="M15" s="201"/>
      <c r="N15" s="201"/>
      <c r="O15" s="97">
        <v>152</v>
      </c>
    </row>
    <row r="16" spans="2:15" ht="20.100000000000001" customHeight="1" x14ac:dyDescent="0.15">
      <c r="B16" s="233" t="s">
        <v>221</v>
      </c>
      <c r="C16" s="201"/>
      <c r="D16" s="201"/>
      <c r="E16" s="201"/>
      <c r="F16" s="201"/>
      <c r="G16" s="201"/>
      <c r="H16" s="201"/>
      <c r="I16" s="201"/>
      <c r="J16" s="201"/>
      <c r="K16" s="201"/>
      <c r="L16" s="201"/>
      <c r="M16" s="201"/>
      <c r="N16" s="201"/>
      <c r="O16" s="97">
        <v>240</v>
      </c>
    </row>
    <row r="17" spans="2:15" ht="20.100000000000001" customHeight="1" x14ac:dyDescent="0.15">
      <c r="B17" s="233" t="s">
        <v>222</v>
      </c>
      <c r="C17" s="201"/>
      <c r="D17" s="201"/>
      <c r="E17" s="201"/>
      <c r="F17" s="201"/>
      <c r="G17" s="201"/>
      <c r="H17" s="201"/>
      <c r="I17" s="201"/>
      <c r="J17" s="201"/>
      <c r="K17" s="201"/>
      <c r="L17" s="201"/>
      <c r="M17" s="201"/>
      <c r="N17" s="201"/>
      <c r="O17" s="97">
        <v>208</v>
      </c>
    </row>
    <row r="18" spans="2:15" ht="20.100000000000001" customHeight="1" x14ac:dyDescent="0.15">
      <c r="B18" s="233" t="s">
        <v>223</v>
      </c>
      <c r="C18" s="201"/>
      <c r="D18" s="201"/>
      <c r="E18" s="201"/>
      <c r="F18" s="201"/>
      <c r="G18" s="201"/>
      <c r="H18" s="201"/>
      <c r="I18" s="201"/>
      <c r="J18" s="201"/>
      <c r="K18" s="201"/>
      <c r="L18" s="201"/>
      <c r="M18" s="201"/>
      <c r="N18" s="201"/>
      <c r="O18" s="97">
        <v>185</v>
      </c>
    </row>
    <row r="19" spans="2:15" ht="20.100000000000001" customHeight="1" x14ac:dyDescent="0.15">
      <c r="B19" s="233" t="s">
        <v>224</v>
      </c>
      <c r="C19" s="201"/>
      <c r="D19" s="201"/>
      <c r="E19" s="201"/>
      <c r="F19" s="201"/>
      <c r="G19" s="201"/>
      <c r="H19" s="201"/>
      <c r="I19" s="201"/>
      <c r="J19" s="201"/>
      <c r="K19" s="201"/>
      <c r="L19" s="201"/>
      <c r="M19" s="201"/>
      <c r="N19" s="201"/>
      <c r="O19" s="97">
        <v>165</v>
      </c>
    </row>
    <row r="20" spans="2:15" ht="20.100000000000001" customHeight="1" thickBot="1" x14ac:dyDescent="0.2">
      <c r="B20" s="231" t="s">
        <v>179</v>
      </c>
      <c r="C20" s="229" t="e">
        <f>AVERAGE(C15:C19)</f>
        <v>#DIV/0!</v>
      </c>
      <c r="D20" s="229" t="e">
        <f t="shared" ref="D20" si="1">AVERAGE(D15:D19)</f>
        <v>#DIV/0!</v>
      </c>
      <c r="E20" s="229" t="e">
        <f t="shared" ref="E20" si="2">AVERAGE(E15:E19)</f>
        <v>#DIV/0!</v>
      </c>
      <c r="F20" s="229" t="e">
        <f t="shared" ref="F20" si="3">AVERAGE(F15:F19)</f>
        <v>#DIV/0!</v>
      </c>
      <c r="G20" s="229" t="e">
        <f t="shared" ref="G20" si="4">AVERAGE(G15:G19)</f>
        <v>#DIV/0!</v>
      </c>
      <c r="H20" s="229" t="e">
        <f t="shared" ref="H20" si="5">AVERAGE(H15:H19)</f>
        <v>#DIV/0!</v>
      </c>
      <c r="I20" s="229" t="e">
        <f t="shared" ref="I20" si="6">AVERAGE(I15:I19)</f>
        <v>#DIV/0!</v>
      </c>
      <c r="J20" s="229" t="e">
        <f t="shared" ref="J20" si="7">AVERAGE(J15:J19)</f>
        <v>#DIV/0!</v>
      </c>
      <c r="K20" s="229" t="e">
        <f t="shared" ref="K20" si="8">AVERAGE(K15:K19)</f>
        <v>#DIV/0!</v>
      </c>
      <c r="L20" s="229" t="e">
        <f t="shared" ref="L20" si="9">AVERAGE(L15:L19)</f>
        <v>#DIV/0!</v>
      </c>
      <c r="M20" s="229" t="e">
        <f t="shared" ref="M20" si="10">AVERAGE(M15:M19)</f>
        <v>#DIV/0!</v>
      </c>
      <c r="N20" s="229" t="e">
        <f t="shared" ref="N20" si="11">AVERAGE(N15:N19)</f>
        <v>#DIV/0!</v>
      </c>
      <c r="O20" s="230">
        <f t="shared" ref="O20" si="12">AVERAGE(O15:O19)</f>
        <v>190</v>
      </c>
    </row>
  </sheetData>
  <phoneticPr fontId="4"/>
  <pageMargins left="0.78740157480314965" right="0.78740157480314965" top="0.78740157480314965" bottom="0.78740157480314965" header="0.39370078740157483" footer="0.39370078740157483"/>
  <pageSetup paperSize="9" orientation="landscape"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
  <sheetViews>
    <sheetView view="pageBreakPreview" topLeftCell="A4" zoomScale="80" zoomScaleNormal="75" zoomScaleSheetLayoutView="80" workbookViewId="0">
      <selection activeCell="H10" sqref="H10"/>
    </sheetView>
  </sheetViews>
  <sheetFormatPr defaultRowHeight="13.5" x14ac:dyDescent="0.15"/>
  <cols>
    <col min="1" max="1" width="1.625" style="52" customWidth="1"/>
    <col min="2" max="2" width="7.625" style="52" customWidth="1"/>
    <col min="3" max="3" width="25.625" style="52" customWidth="1"/>
    <col min="4" max="14" width="15.625" style="52" customWidth="1"/>
    <col min="15" max="16384" width="9" style="52"/>
  </cols>
  <sheetData>
    <row r="1" spans="2:14" ht="9.9499999999999993" customHeight="1" x14ac:dyDescent="0.15">
      <c r="B1" s="51"/>
      <c r="C1" s="51"/>
      <c r="D1" s="51"/>
      <c r="E1" s="51"/>
      <c r="F1" s="51"/>
      <c r="G1" s="51"/>
      <c r="H1" s="51"/>
      <c r="I1" s="51"/>
      <c r="J1" s="51"/>
      <c r="K1" s="51"/>
      <c r="L1" s="51"/>
      <c r="M1" s="51"/>
    </row>
    <row r="2" spans="2:14" ht="24.95" customHeight="1" thickBot="1" x14ac:dyDescent="0.2">
      <c r="B2" s="179" t="s">
        <v>493</v>
      </c>
      <c r="F2" s="197" t="s">
        <v>162</v>
      </c>
      <c r="G2" s="179" t="s">
        <v>789</v>
      </c>
      <c r="I2" s="197" t="s">
        <v>163</v>
      </c>
      <c r="J2" s="179" t="s">
        <v>762</v>
      </c>
      <c r="K2" s="179"/>
    </row>
    <row r="3" spans="2:14" ht="20.100000000000001" customHeight="1" x14ac:dyDescent="0.15">
      <c r="B3" s="841" t="s">
        <v>76</v>
      </c>
      <c r="C3" s="842"/>
      <c r="D3" s="561" t="s">
        <v>307</v>
      </c>
      <c r="E3" s="561" t="s">
        <v>298</v>
      </c>
      <c r="F3" s="561" t="s">
        <v>299</v>
      </c>
      <c r="G3" s="561" t="s">
        <v>300</v>
      </c>
      <c r="H3" s="561" t="s">
        <v>301</v>
      </c>
      <c r="I3" s="561" t="s">
        <v>302</v>
      </c>
      <c r="J3" s="561" t="s">
        <v>774</v>
      </c>
      <c r="K3" s="561" t="s">
        <v>303</v>
      </c>
      <c r="L3" s="561" t="s">
        <v>304</v>
      </c>
      <c r="M3" s="561" t="s">
        <v>323</v>
      </c>
      <c r="N3" s="562" t="s">
        <v>305</v>
      </c>
    </row>
    <row r="4" spans="2:14" ht="150" customHeight="1" x14ac:dyDescent="0.15">
      <c r="B4" s="832" t="s">
        <v>67</v>
      </c>
      <c r="C4" s="460" t="s">
        <v>68</v>
      </c>
      <c r="D4" s="53" t="s">
        <v>494</v>
      </c>
      <c r="E4" s="53" t="s">
        <v>495</v>
      </c>
      <c r="F4" s="53" t="s">
        <v>310</v>
      </c>
      <c r="G4" s="53" t="s">
        <v>496</v>
      </c>
      <c r="H4" s="53" t="s">
        <v>784</v>
      </c>
      <c r="I4" s="53" t="s">
        <v>537</v>
      </c>
      <c r="J4" s="53" t="s">
        <v>777</v>
      </c>
      <c r="K4" s="53" t="s">
        <v>778</v>
      </c>
      <c r="L4" s="53" t="s">
        <v>498</v>
      </c>
      <c r="M4" s="53" t="s">
        <v>499</v>
      </c>
      <c r="N4" s="54" t="s">
        <v>805</v>
      </c>
    </row>
    <row r="5" spans="2:14" ht="54" x14ac:dyDescent="0.15">
      <c r="B5" s="832"/>
      <c r="C5" s="460" t="s">
        <v>69</v>
      </c>
      <c r="D5" s="320" t="s">
        <v>481</v>
      </c>
      <c r="E5" s="320" t="s">
        <v>806</v>
      </c>
      <c r="F5" s="320" t="s">
        <v>501</v>
      </c>
      <c r="G5" s="460" t="s">
        <v>502</v>
      </c>
      <c r="H5" s="460" t="s">
        <v>503</v>
      </c>
      <c r="I5" s="460" t="s">
        <v>483</v>
      </c>
      <c r="J5" s="460" t="s">
        <v>780</v>
      </c>
      <c r="K5" s="460" t="s">
        <v>781</v>
      </c>
      <c r="L5" s="460" t="s">
        <v>505</v>
      </c>
      <c r="M5" s="460" t="s">
        <v>505</v>
      </c>
      <c r="N5" s="55" t="s">
        <v>506</v>
      </c>
    </row>
    <row r="6" spans="2:14" ht="150" customHeight="1" x14ac:dyDescent="0.15">
      <c r="B6" s="832"/>
      <c r="C6" s="460" t="s">
        <v>75</v>
      </c>
      <c r="D6" s="321" t="s">
        <v>807</v>
      </c>
      <c r="E6" s="321" t="s">
        <v>808</v>
      </c>
      <c r="F6" s="321" t="s">
        <v>539</v>
      </c>
      <c r="G6" s="53" t="s">
        <v>484</v>
      </c>
      <c r="H6" s="53" t="s">
        <v>784</v>
      </c>
      <c r="I6" s="53" t="s">
        <v>333</v>
      </c>
      <c r="J6" s="53"/>
      <c r="K6" s="53" t="s">
        <v>332</v>
      </c>
      <c r="L6" s="53" t="s">
        <v>331</v>
      </c>
      <c r="M6" s="53"/>
      <c r="N6" s="54" t="s">
        <v>339</v>
      </c>
    </row>
    <row r="7" spans="2:14" ht="20.100000000000001" customHeight="1" x14ac:dyDescent="0.15">
      <c r="B7" s="832"/>
      <c r="C7" s="57" t="s">
        <v>72</v>
      </c>
      <c r="D7" s="461"/>
      <c r="E7" s="461">
        <v>2</v>
      </c>
      <c r="F7" s="461">
        <v>14</v>
      </c>
      <c r="G7" s="461"/>
      <c r="H7" s="460">
        <v>11</v>
      </c>
      <c r="I7" s="460">
        <v>8</v>
      </c>
      <c r="J7" s="460"/>
      <c r="K7" s="460">
        <v>8</v>
      </c>
      <c r="L7" s="460">
        <v>13</v>
      </c>
      <c r="M7" s="460"/>
      <c r="N7" s="460">
        <v>2</v>
      </c>
    </row>
    <row r="8" spans="2:14" ht="20.100000000000001" customHeight="1" x14ac:dyDescent="0.15">
      <c r="B8" s="832"/>
      <c r="C8" s="461" t="s">
        <v>73</v>
      </c>
      <c r="D8" s="461">
        <v>24</v>
      </c>
      <c r="E8" s="461">
        <v>8</v>
      </c>
      <c r="F8" s="461">
        <v>18</v>
      </c>
      <c r="G8" s="461">
        <v>34</v>
      </c>
      <c r="H8" s="460">
        <v>12</v>
      </c>
      <c r="I8" s="460">
        <v>12</v>
      </c>
      <c r="J8" s="460">
        <v>28</v>
      </c>
      <c r="K8" s="460">
        <v>8</v>
      </c>
      <c r="L8" s="460">
        <v>70</v>
      </c>
      <c r="M8" s="460"/>
      <c r="N8" s="460">
        <v>21</v>
      </c>
    </row>
    <row r="9" spans="2:14" ht="20.100000000000001" customHeight="1" x14ac:dyDescent="0.15">
      <c r="B9" s="832"/>
      <c r="C9" s="460" t="s">
        <v>74</v>
      </c>
      <c r="D9" s="460"/>
      <c r="E9" s="460"/>
      <c r="F9" s="460">
        <v>2</v>
      </c>
      <c r="G9" s="460"/>
      <c r="H9" s="460"/>
      <c r="I9" s="460"/>
      <c r="J9" s="460">
        <v>2</v>
      </c>
      <c r="K9" s="460">
        <v>2</v>
      </c>
      <c r="L9" s="460">
        <v>2</v>
      </c>
      <c r="M9" s="460"/>
      <c r="N9" s="460">
        <v>2</v>
      </c>
    </row>
    <row r="10" spans="2:14" ht="150" customHeight="1" x14ac:dyDescent="0.15">
      <c r="B10" s="833" t="s">
        <v>70</v>
      </c>
      <c r="C10" s="834"/>
      <c r="D10" s="53" t="s">
        <v>507</v>
      </c>
      <c r="E10" s="429"/>
      <c r="F10" s="322" t="s">
        <v>336</v>
      </c>
      <c r="G10" s="320"/>
      <c r="H10" s="461"/>
      <c r="I10" s="461" t="s">
        <v>316</v>
      </c>
      <c r="J10" s="461"/>
      <c r="K10" s="461"/>
      <c r="L10" s="461"/>
      <c r="M10" s="461"/>
      <c r="N10" s="461"/>
    </row>
    <row r="11" spans="2:14" ht="150" customHeight="1" thickBot="1" x14ac:dyDescent="0.2">
      <c r="B11" s="835" t="s">
        <v>71</v>
      </c>
      <c r="C11" s="836"/>
      <c r="D11" s="421" t="s">
        <v>508</v>
      </c>
      <c r="E11" s="421"/>
      <c r="F11" s="423" t="s">
        <v>509</v>
      </c>
      <c r="H11" s="423"/>
      <c r="I11" s="424"/>
      <c r="J11" s="424"/>
      <c r="K11" s="424"/>
      <c r="L11" s="423" t="s">
        <v>510</v>
      </c>
      <c r="M11" s="424"/>
      <c r="N11" s="424"/>
    </row>
    <row r="12" spans="2:14" ht="9.75" customHeight="1" x14ac:dyDescent="0.15">
      <c r="B12" s="58"/>
    </row>
  </sheetData>
  <mergeCells count="4">
    <mergeCell ref="B3:C3"/>
    <mergeCell ref="B4:B9"/>
    <mergeCell ref="B10:C10"/>
    <mergeCell ref="B11:C11"/>
  </mergeCells>
  <phoneticPr fontId="4"/>
  <pageMargins left="0.78740157480314965" right="0.78740157480314965" top="0.78740157480314965" bottom="0.78740157480314965" header="0.39370078740157483" footer="0.39370078740157483"/>
  <pageSetup paperSize="9" scale="63" orientation="landscape" verticalDpi="3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0"/>
  <sheetViews>
    <sheetView zoomScale="75" zoomScaleNormal="75" workbookViewId="0"/>
  </sheetViews>
  <sheetFormatPr defaultRowHeight="13.5" x14ac:dyDescent="0.15"/>
  <cols>
    <col min="1" max="1" width="1.625" style="26" customWidth="1"/>
    <col min="2" max="2" width="18" style="26" customWidth="1"/>
    <col min="3" max="15" width="6.125" style="26" customWidth="1"/>
    <col min="16" max="16384" width="9" style="26"/>
  </cols>
  <sheetData>
    <row r="2" spans="2:15" x14ac:dyDescent="0.15">
      <c r="B2" s="26" t="s">
        <v>226</v>
      </c>
    </row>
    <row r="3" spans="2:15" x14ac:dyDescent="0.15">
      <c r="D3" s="71" t="s">
        <v>393</v>
      </c>
      <c r="E3" s="70" t="s">
        <v>394</v>
      </c>
      <c r="F3" s="70"/>
      <c r="G3" s="71" t="s">
        <v>163</v>
      </c>
      <c r="H3" s="70" t="s">
        <v>219</v>
      </c>
      <c r="I3" s="70"/>
    </row>
    <row r="4" spans="2:15" ht="14.25" thickBot="1" x14ac:dyDescent="0.2">
      <c r="B4" s="5" t="s">
        <v>176</v>
      </c>
      <c r="C4" s="5" t="s">
        <v>395</v>
      </c>
      <c r="D4" s="5"/>
      <c r="F4" s="5"/>
      <c r="G4" s="5"/>
      <c r="H4" s="5"/>
      <c r="I4" s="5"/>
      <c r="J4" s="5"/>
      <c r="K4" s="5"/>
      <c r="L4" s="5"/>
      <c r="M4" s="5"/>
      <c r="N4" s="5"/>
      <c r="O4" s="5"/>
    </row>
    <row r="5" spans="2:15" ht="18" x14ac:dyDescent="0.15">
      <c r="B5" s="228" t="s">
        <v>216</v>
      </c>
      <c r="C5" s="357">
        <v>1</v>
      </c>
      <c r="D5" s="357">
        <v>2</v>
      </c>
      <c r="E5" s="357">
        <v>3</v>
      </c>
      <c r="F5" s="357">
        <v>4</v>
      </c>
      <c r="G5" s="357">
        <v>5</v>
      </c>
      <c r="H5" s="357">
        <v>6</v>
      </c>
      <c r="I5" s="357">
        <v>7</v>
      </c>
      <c r="J5" s="357">
        <v>8</v>
      </c>
      <c r="K5" s="357">
        <v>9</v>
      </c>
      <c r="L5" s="357">
        <v>10</v>
      </c>
      <c r="M5" s="357">
        <v>11</v>
      </c>
      <c r="N5" s="357">
        <v>12</v>
      </c>
      <c r="O5" s="358" t="s">
        <v>178</v>
      </c>
    </row>
    <row r="6" spans="2:15" x14ac:dyDescent="0.15">
      <c r="B6" s="233"/>
      <c r="C6" s="201"/>
      <c r="D6" s="201"/>
      <c r="E6" s="201"/>
      <c r="F6" s="201"/>
      <c r="G6" s="201"/>
      <c r="H6" s="201"/>
      <c r="I6" s="201"/>
      <c r="J6" s="201"/>
      <c r="K6" s="201"/>
      <c r="L6" s="201"/>
      <c r="M6" s="201"/>
      <c r="N6" s="201"/>
      <c r="O6" s="243"/>
    </row>
    <row r="7" spans="2:15" x14ac:dyDescent="0.15">
      <c r="B7" s="233"/>
      <c r="C7" s="201"/>
      <c r="D7" s="201"/>
      <c r="E7" s="201"/>
      <c r="F7" s="201"/>
      <c r="G7" s="201"/>
      <c r="H7" s="201"/>
      <c r="I7" s="201"/>
      <c r="J7" s="201"/>
      <c r="K7" s="201"/>
      <c r="L7" s="201"/>
      <c r="M7" s="201"/>
      <c r="N7" s="201"/>
      <c r="O7" s="243"/>
    </row>
    <row r="8" spans="2:15" x14ac:dyDescent="0.15">
      <c r="B8" s="233"/>
      <c r="C8" s="201"/>
      <c r="D8" s="201"/>
      <c r="E8" s="201"/>
      <c r="F8" s="201"/>
      <c r="G8" s="201"/>
      <c r="H8" s="201"/>
      <c r="I8" s="201"/>
      <c r="J8" s="201"/>
      <c r="K8" s="201"/>
      <c r="L8" s="201"/>
      <c r="M8" s="201"/>
      <c r="N8" s="201"/>
      <c r="O8" s="243"/>
    </row>
    <row r="9" spans="2:15" x14ac:dyDescent="0.15">
      <c r="B9" s="233"/>
      <c r="C9" s="201"/>
      <c r="D9" s="201"/>
      <c r="E9" s="201"/>
      <c r="F9" s="201"/>
      <c r="G9" s="201"/>
      <c r="H9" s="201"/>
      <c r="I9" s="201"/>
      <c r="J9" s="201"/>
      <c r="K9" s="201"/>
      <c r="L9" s="201"/>
      <c r="M9" s="201"/>
      <c r="N9" s="201"/>
      <c r="O9" s="243"/>
    </row>
    <row r="10" spans="2:15" x14ac:dyDescent="0.15">
      <c r="B10" s="233"/>
      <c r="C10" s="201"/>
      <c r="D10" s="201"/>
      <c r="E10" s="201"/>
      <c r="F10" s="201"/>
      <c r="G10" s="201"/>
      <c r="H10" s="201"/>
      <c r="I10" s="201"/>
      <c r="J10" s="201"/>
      <c r="K10" s="201"/>
      <c r="L10" s="201"/>
      <c r="M10" s="201"/>
      <c r="N10" s="201"/>
      <c r="O10" s="243"/>
    </row>
    <row r="11" spans="2:15" ht="14.25" thickBot="1" x14ac:dyDescent="0.2">
      <c r="B11" s="231" t="s">
        <v>179</v>
      </c>
      <c r="C11" s="38"/>
      <c r="D11" s="38"/>
      <c r="E11" s="38"/>
      <c r="F11" s="38"/>
      <c r="G11" s="38"/>
      <c r="H11" s="38"/>
      <c r="I11" s="38"/>
      <c r="J11" s="38"/>
      <c r="K11" s="38"/>
      <c r="L11" s="38"/>
      <c r="M11" s="38"/>
      <c r="N11" s="38"/>
      <c r="O11" s="237"/>
    </row>
    <row r="13" spans="2:15" ht="14.25" thickBot="1" x14ac:dyDescent="0.2">
      <c r="B13" s="5" t="s">
        <v>176</v>
      </c>
      <c r="C13" s="5" t="s">
        <v>217</v>
      </c>
      <c r="D13" s="5"/>
      <c r="F13" s="5"/>
      <c r="G13" s="5"/>
      <c r="H13" s="5"/>
      <c r="I13" s="5"/>
      <c r="J13" s="5"/>
      <c r="K13" s="5"/>
      <c r="L13" s="5"/>
      <c r="M13" s="5"/>
      <c r="N13" s="5"/>
      <c r="O13" s="5"/>
    </row>
    <row r="14" spans="2:15" ht="18" x14ac:dyDescent="0.15">
      <c r="B14" s="228" t="s">
        <v>216</v>
      </c>
      <c r="C14" s="357">
        <v>1</v>
      </c>
      <c r="D14" s="357">
        <v>2</v>
      </c>
      <c r="E14" s="357">
        <v>3</v>
      </c>
      <c r="F14" s="357">
        <v>4</v>
      </c>
      <c r="G14" s="357">
        <v>5</v>
      </c>
      <c r="H14" s="357">
        <v>6</v>
      </c>
      <c r="I14" s="357">
        <v>7</v>
      </c>
      <c r="J14" s="357">
        <v>8</v>
      </c>
      <c r="K14" s="357">
        <v>9</v>
      </c>
      <c r="L14" s="357">
        <v>10</v>
      </c>
      <c r="M14" s="357">
        <v>11</v>
      </c>
      <c r="N14" s="357">
        <v>12</v>
      </c>
      <c r="O14" s="358" t="s">
        <v>178</v>
      </c>
    </row>
    <row r="15" spans="2:15" x14ac:dyDescent="0.15">
      <c r="B15" s="233" t="s">
        <v>396</v>
      </c>
      <c r="C15" s="201"/>
      <c r="D15" s="201"/>
      <c r="E15" s="201"/>
      <c r="F15" s="201"/>
      <c r="G15" s="201"/>
      <c r="H15" s="201"/>
      <c r="I15" s="201"/>
      <c r="J15" s="201"/>
      <c r="K15" s="201"/>
      <c r="L15" s="201"/>
      <c r="M15" s="201"/>
      <c r="N15" s="201"/>
      <c r="O15" s="97">
        <v>279</v>
      </c>
    </row>
    <row r="16" spans="2:15" x14ac:dyDescent="0.15">
      <c r="B16" s="233" t="s">
        <v>221</v>
      </c>
      <c r="C16" s="201"/>
      <c r="D16" s="201"/>
      <c r="E16" s="201"/>
      <c r="F16" s="201"/>
      <c r="G16" s="201"/>
      <c r="H16" s="201"/>
      <c r="I16" s="201"/>
      <c r="J16" s="201"/>
      <c r="K16" s="201"/>
      <c r="L16" s="201"/>
      <c r="M16" s="201"/>
      <c r="N16" s="201"/>
      <c r="O16" s="97">
        <v>302</v>
      </c>
    </row>
    <row r="17" spans="2:15" x14ac:dyDescent="0.15">
      <c r="B17" s="233" t="s">
        <v>222</v>
      </c>
      <c r="C17" s="201"/>
      <c r="D17" s="201"/>
      <c r="E17" s="201"/>
      <c r="F17" s="201"/>
      <c r="G17" s="201"/>
      <c r="H17" s="201"/>
      <c r="I17" s="201"/>
      <c r="J17" s="201"/>
      <c r="K17" s="201"/>
      <c r="L17" s="201"/>
      <c r="M17" s="201"/>
      <c r="N17" s="201"/>
      <c r="O17" s="97">
        <v>273</v>
      </c>
    </row>
    <row r="18" spans="2:15" x14ac:dyDescent="0.15">
      <c r="B18" s="233" t="s">
        <v>223</v>
      </c>
      <c r="C18" s="201"/>
      <c r="D18" s="201"/>
      <c r="E18" s="201"/>
      <c r="F18" s="201"/>
      <c r="G18" s="201"/>
      <c r="H18" s="201"/>
      <c r="I18" s="201"/>
      <c r="J18" s="201"/>
      <c r="K18" s="201"/>
      <c r="L18" s="201"/>
      <c r="M18" s="201"/>
      <c r="N18" s="201"/>
      <c r="O18" s="97">
        <v>258</v>
      </c>
    </row>
    <row r="19" spans="2:15" x14ac:dyDescent="0.15">
      <c r="B19" s="233" t="s">
        <v>224</v>
      </c>
      <c r="C19" s="201"/>
      <c r="D19" s="201"/>
      <c r="E19" s="201"/>
      <c r="F19" s="201"/>
      <c r="G19" s="201"/>
      <c r="H19" s="201"/>
      <c r="I19" s="201"/>
      <c r="J19" s="201"/>
      <c r="K19" s="201"/>
      <c r="L19" s="201"/>
      <c r="M19" s="201"/>
      <c r="N19" s="201"/>
      <c r="O19" s="97">
        <v>247</v>
      </c>
    </row>
    <row r="20" spans="2:15" ht="14.25" thickBot="1" x14ac:dyDescent="0.2">
      <c r="B20" s="231" t="s">
        <v>179</v>
      </c>
      <c r="C20" s="229"/>
      <c r="D20" s="229"/>
      <c r="E20" s="229"/>
      <c r="F20" s="229"/>
      <c r="G20" s="229"/>
      <c r="H20" s="229"/>
      <c r="I20" s="229"/>
      <c r="J20" s="229"/>
      <c r="K20" s="229"/>
      <c r="L20" s="229"/>
      <c r="M20" s="229"/>
      <c r="N20" s="229"/>
      <c r="O20" s="230">
        <f t="shared" ref="O20" si="0">AVERAGE(O15:O19)</f>
        <v>271.8</v>
      </c>
    </row>
  </sheetData>
  <phoneticPr fontId="4"/>
  <pageMargins left="0.7" right="0.7" top="0.75" bottom="0.75" header="0.3" footer="0.3"/>
  <pageSetup paperSize="9"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B1:AN12"/>
  <sheetViews>
    <sheetView view="pageBreakPreview" topLeftCell="B1" zoomScale="80" zoomScaleNormal="83" zoomScaleSheetLayoutView="80" workbookViewId="0">
      <selection activeCell="B1" sqref="B1"/>
    </sheetView>
  </sheetViews>
  <sheetFormatPr defaultRowHeight="13.5" x14ac:dyDescent="0.15"/>
  <cols>
    <col min="1" max="1" width="1.75" customWidth="1"/>
    <col min="2" max="2" width="20" customWidth="1"/>
    <col min="3" max="3" width="4.625" customWidth="1"/>
    <col min="4" max="40" width="5.625" customWidth="1"/>
  </cols>
  <sheetData>
    <row r="1" spans="2:40" ht="14.25" thickBot="1" x14ac:dyDescent="0.2"/>
    <row r="2" spans="2:40" x14ac:dyDescent="0.15">
      <c r="B2" s="1325"/>
      <c r="C2" s="1326"/>
      <c r="D2" s="1312">
        <v>1</v>
      </c>
      <c r="E2" s="1313"/>
      <c r="F2" s="1314"/>
      <c r="G2" s="1312">
        <v>2</v>
      </c>
      <c r="H2" s="1313"/>
      <c r="I2" s="1314"/>
      <c r="J2" s="1312">
        <v>3</v>
      </c>
      <c r="K2" s="1313"/>
      <c r="L2" s="1314"/>
      <c r="M2" s="1312">
        <v>4</v>
      </c>
      <c r="N2" s="1313"/>
      <c r="O2" s="1314"/>
      <c r="P2" s="1312">
        <v>5</v>
      </c>
      <c r="Q2" s="1313"/>
      <c r="R2" s="1314"/>
      <c r="S2" s="1312">
        <v>6</v>
      </c>
      <c r="T2" s="1313"/>
      <c r="U2" s="1314"/>
      <c r="V2" s="1312">
        <v>7</v>
      </c>
      <c r="W2" s="1313"/>
      <c r="X2" s="1314"/>
      <c r="Y2" s="1312">
        <v>8</v>
      </c>
      <c r="Z2" s="1313"/>
      <c r="AA2" s="1314"/>
      <c r="AB2" s="1312">
        <v>9</v>
      </c>
      <c r="AC2" s="1313"/>
      <c r="AD2" s="1314"/>
      <c r="AE2" s="1312">
        <v>10</v>
      </c>
      <c r="AF2" s="1313"/>
      <c r="AG2" s="1314"/>
      <c r="AH2" s="1312">
        <v>11</v>
      </c>
      <c r="AI2" s="1313"/>
      <c r="AJ2" s="1314"/>
      <c r="AK2" s="1312">
        <v>12</v>
      </c>
      <c r="AL2" s="1313"/>
      <c r="AM2" s="1314"/>
      <c r="AN2" s="1319" t="s">
        <v>30</v>
      </c>
    </row>
    <row r="3" spans="2:40" x14ac:dyDescent="0.15">
      <c r="B3" s="1327"/>
      <c r="C3" s="1052"/>
      <c r="D3" s="345" t="s">
        <v>31</v>
      </c>
      <c r="E3" s="346" t="s">
        <v>32</v>
      </c>
      <c r="F3" s="347" t="s">
        <v>33</v>
      </c>
      <c r="G3" s="345" t="s">
        <v>31</v>
      </c>
      <c r="H3" s="347" t="s">
        <v>32</v>
      </c>
      <c r="I3" s="347" t="s">
        <v>33</v>
      </c>
      <c r="J3" s="345" t="s">
        <v>31</v>
      </c>
      <c r="K3" s="347" t="s">
        <v>32</v>
      </c>
      <c r="L3" s="347" t="s">
        <v>33</v>
      </c>
      <c r="M3" s="345" t="s">
        <v>31</v>
      </c>
      <c r="N3" s="347" t="s">
        <v>32</v>
      </c>
      <c r="O3" s="347" t="s">
        <v>33</v>
      </c>
      <c r="P3" s="345" t="s">
        <v>31</v>
      </c>
      <c r="Q3" s="347" t="s">
        <v>32</v>
      </c>
      <c r="R3" s="347" t="s">
        <v>33</v>
      </c>
      <c r="S3" s="345" t="s">
        <v>31</v>
      </c>
      <c r="T3" s="348" t="s">
        <v>32</v>
      </c>
      <c r="U3" s="348" t="s">
        <v>33</v>
      </c>
      <c r="V3" s="345" t="s">
        <v>31</v>
      </c>
      <c r="W3" s="347" t="s">
        <v>32</v>
      </c>
      <c r="X3" s="347" t="s">
        <v>33</v>
      </c>
      <c r="Y3" s="345" t="s">
        <v>31</v>
      </c>
      <c r="Z3" s="347" t="s">
        <v>32</v>
      </c>
      <c r="AA3" s="347" t="s">
        <v>33</v>
      </c>
      <c r="AB3" s="345" t="s">
        <v>31</v>
      </c>
      <c r="AC3" s="347" t="s">
        <v>32</v>
      </c>
      <c r="AD3" s="347" t="s">
        <v>33</v>
      </c>
      <c r="AE3" s="345" t="s">
        <v>31</v>
      </c>
      <c r="AF3" s="347" t="s">
        <v>32</v>
      </c>
      <c r="AG3" s="347" t="s">
        <v>33</v>
      </c>
      <c r="AH3" s="345" t="s">
        <v>31</v>
      </c>
      <c r="AI3" s="347" t="s">
        <v>32</v>
      </c>
      <c r="AJ3" s="347" t="s">
        <v>33</v>
      </c>
      <c r="AK3" s="345" t="s">
        <v>31</v>
      </c>
      <c r="AL3" s="347" t="s">
        <v>32</v>
      </c>
      <c r="AM3" s="347" t="s">
        <v>33</v>
      </c>
      <c r="AN3" s="1320"/>
    </row>
    <row r="4" spans="2:40" x14ac:dyDescent="0.15">
      <c r="B4" s="1317" t="s">
        <v>1059</v>
      </c>
      <c r="C4" s="1318"/>
      <c r="D4" s="349">
        <f>'５　はるか作業時間'!D30</f>
        <v>0</v>
      </c>
      <c r="E4" s="349">
        <f>'５　はるか作業時間'!E30</f>
        <v>0</v>
      </c>
      <c r="F4" s="349">
        <f>'５　はるか作業時間'!F30</f>
        <v>21</v>
      </c>
      <c r="G4" s="349">
        <f>'５　はるか作業時間'!G30</f>
        <v>11</v>
      </c>
      <c r="H4" s="349">
        <f>'５　はるか作業時間'!H30</f>
        <v>11</v>
      </c>
      <c r="I4" s="349">
        <f>'５　はるか作業時間'!I30</f>
        <v>7</v>
      </c>
      <c r="J4" s="349">
        <f>'５　はるか作業時間'!J30</f>
        <v>3</v>
      </c>
      <c r="K4" s="349">
        <f>'５　はるか作業時間'!K30</f>
        <v>9</v>
      </c>
      <c r="L4" s="349">
        <f>'５　はるか作業時間'!L30</f>
        <v>15</v>
      </c>
      <c r="M4" s="349">
        <f>'５　はるか作業時間'!M30</f>
        <v>16</v>
      </c>
      <c r="N4" s="349">
        <f>'５　はるか作業時間'!N30</f>
        <v>0</v>
      </c>
      <c r="O4" s="349">
        <f>'５　はるか作業時間'!O30</f>
        <v>1</v>
      </c>
      <c r="P4" s="349">
        <f>'５　はるか作業時間'!P30</f>
        <v>2</v>
      </c>
      <c r="Q4" s="349">
        <f>'５　はるか作業時間'!Q30</f>
        <v>2</v>
      </c>
      <c r="R4" s="349">
        <f>'５　はるか作業時間'!R30</f>
        <v>2</v>
      </c>
      <c r="S4" s="349">
        <f>'５　はるか作業時間'!S30</f>
        <v>2</v>
      </c>
      <c r="T4" s="349">
        <f>'５　はるか作業時間'!T30</f>
        <v>0</v>
      </c>
      <c r="U4" s="349">
        <f>'５　はるか作業時間'!U30</f>
        <v>15</v>
      </c>
      <c r="V4" s="349">
        <f>'５　はるか作業時間'!V30</f>
        <v>4</v>
      </c>
      <c r="W4" s="349">
        <f>'５　はるか作業時間'!W30</f>
        <v>8</v>
      </c>
      <c r="X4" s="349">
        <f>'５　はるか作業時間'!X30</f>
        <v>1</v>
      </c>
      <c r="Y4" s="349">
        <f>'５　はるか作業時間'!Y30</f>
        <v>0</v>
      </c>
      <c r="Z4" s="349">
        <f>'５　はるか作業時間'!Z30</f>
        <v>6</v>
      </c>
      <c r="AA4" s="349">
        <f>'５　はるか作業時間'!AA30</f>
        <v>5</v>
      </c>
      <c r="AB4" s="349">
        <f>'５　はるか作業時間'!AB30</f>
        <v>2</v>
      </c>
      <c r="AC4" s="349">
        <f>'５　はるか作業時間'!AC30</f>
        <v>2</v>
      </c>
      <c r="AD4" s="349">
        <f>'５　はるか作業時間'!AD30</f>
        <v>0</v>
      </c>
      <c r="AE4" s="349">
        <f>'５　はるか作業時間'!AE30</f>
        <v>0</v>
      </c>
      <c r="AF4" s="349">
        <f>'５　はるか作業時間'!AF30</f>
        <v>3</v>
      </c>
      <c r="AG4" s="349">
        <f>'５　はるか作業時間'!AG30</f>
        <v>0</v>
      </c>
      <c r="AH4" s="349">
        <f>'５　はるか作業時間'!AH30</f>
        <v>2</v>
      </c>
      <c r="AI4" s="349">
        <f>'５　はるか作業時間'!AI30</f>
        <v>22</v>
      </c>
      <c r="AJ4" s="349">
        <f>'５　はるか作業時間'!AJ30</f>
        <v>20</v>
      </c>
      <c r="AK4" s="349">
        <f>'５　はるか作業時間'!AK30</f>
        <v>2</v>
      </c>
      <c r="AL4" s="349">
        <f>'５　はるか作業時間'!AL30</f>
        <v>0</v>
      </c>
      <c r="AM4" s="349">
        <f>'５　はるか作業時間'!AM30</f>
        <v>9</v>
      </c>
      <c r="AN4" s="755">
        <f>'５　はるか作業時間'!AN30</f>
        <v>203</v>
      </c>
    </row>
    <row r="5" spans="2:40" ht="14.25" thickBot="1" x14ac:dyDescent="0.2">
      <c r="B5" s="1328" t="s">
        <v>378</v>
      </c>
      <c r="C5" s="1329"/>
      <c r="D5" s="355">
        <f t="shared" ref="D5:AN5" si="0">SUM(D4:D4)</f>
        <v>0</v>
      </c>
      <c r="E5" s="355">
        <f t="shared" si="0"/>
        <v>0</v>
      </c>
      <c r="F5" s="355">
        <f t="shared" si="0"/>
        <v>21</v>
      </c>
      <c r="G5" s="355">
        <f t="shared" si="0"/>
        <v>11</v>
      </c>
      <c r="H5" s="355">
        <f t="shared" si="0"/>
        <v>11</v>
      </c>
      <c r="I5" s="355">
        <f t="shared" si="0"/>
        <v>7</v>
      </c>
      <c r="J5" s="355">
        <f t="shared" si="0"/>
        <v>3</v>
      </c>
      <c r="K5" s="355">
        <f t="shared" si="0"/>
        <v>9</v>
      </c>
      <c r="L5" s="355">
        <f t="shared" si="0"/>
        <v>15</v>
      </c>
      <c r="M5" s="355">
        <f t="shared" si="0"/>
        <v>16</v>
      </c>
      <c r="N5" s="355">
        <f t="shared" si="0"/>
        <v>0</v>
      </c>
      <c r="O5" s="355">
        <f t="shared" si="0"/>
        <v>1</v>
      </c>
      <c r="P5" s="355">
        <f t="shared" si="0"/>
        <v>2</v>
      </c>
      <c r="Q5" s="355">
        <f t="shared" si="0"/>
        <v>2</v>
      </c>
      <c r="R5" s="355">
        <f t="shared" si="0"/>
        <v>2</v>
      </c>
      <c r="S5" s="355">
        <f t="shared" si="0"/>
        <v>2</v>
      </c>
      <c r="T5" s="355">
        <f t="shared" si="0"/>
        <v>0</v>
      </c>
      <c r="U5" s="355">
        <f t="shared" si="0"/>
        <v>15</v>
      </c>
      <c r="V5" s="355">
        <f t="shared" si="0"/>
        <v>4</v>
      </c>
      <c r="W5" s="355">
        <f t="shared" si="0"/>
        <v>8</v>
      </c>
      <c r="X5" s="355">
        <f t="shared" si="0"/>
        <v>1</v>
      </c>
      <c r="Y5" s="355">
        <f t="shared" si="0"/>
        <v>0</v>
      </c>
      <c r="Z5" s="355">
        <f t="shared" si="0"/>
        <v>6</v>
      </c>
      <c r="AA5" s="355">
        <f t="shared" si="0"/>
        <v>5</v>
      </c>
      <c r="AB5" s="355">
        <f t="shared" si="0"/>
        <v>2</v>
      </c>
      <c r="AC5" s="355">
        <f t="shared" si="0"/>
        <v>2</v>
      </c>
      <c r="AD5" s="355">
        <f t="shared" si="0"/>
        <v>0</v>
      </c>
      <c r="AE5" s="355">
        <f t="shared" si="0"/>
        <v>0</v>
      </c>
      <c r="AF5" s="355">
        <f t="shared" si="0"/>
        <v>3</v>
      </c>
      <c r="AG5" s="355">
        <f t="shared" si="0"/>
        <v>0</v>
      </c>
      <c r="AH5" s="355">
        <f t="shared" si="0"/>
        <v>2</v>
      </c>
      <c r="AI5" s="355">
        <f t="shared" si="0"/>
        <v>22</v>
      </c>
      <c r="AJ5" s="355">
        <f t="shared" si="0"/>
        <v>20</v>
      </c>
      <c r="AK5" s="355">
        <f t="shared" si="0"/>
        <v>2</v>
      </c>
      <c r="AL5" s="355">
        <f t="shared" si="0"/>
        <v>0</v>
      </c>
      <c r="AM5" s="355">
        <f t="shared" si="0"/>
        <v>9</v>
      </c>
      <c r="AN5" s="756">
        <f t="shared" si="0"/>
        <v>203</v>
      </c>
    </row>
    <row r="6" spans="2:40" ht="14.25" thickTop="1" x14ac:dyDescent="0.15">
      <c r="B6" s="1321" t="s">
        <v>170</v>
      </c>
      <c r="C6" s="353" t="s">
        <v>168</v>
      </c>
      <c r="D6" s="354">
        <v>60</v>
      </c>
      <c r="E6" s="354">
        <v>60</v>
      </c>
      <c r="F6" s="354">
        <v>60</v>
      </c>
      <c r="G6" s="354">
        <v>60</v>
      </c>
      <c r="H6" s="354">
        <v>60</v>
      </c>
      <c r="I6" s="354">
        <v>60</v>
      </c>
      <c r="J6" s="354">
        <v>60</v>
      </c>
      <c r="K6" s="354">
        <v>60</v>
      </c>
      <c r="L6" s="354">
        <v>60</v>
      </c>
      <c r="M6" s="354">
        <v>60</v>
      </c>
      <c r="N6" s="354">
        <v>60</v>
      </c>
      <c r="O6" s="354">
        <v>60</v>
      </c>
      <c r="P6" s="354">
        <v>60</v>
      </c>
      <c r="Q6" s="354">
        <v>60</v>
      </c>
      <c r="R6" s="354">
        <v>60</v>
      </c>
      <c r="S6" s="354">
        <v>60</v>
      </c>
      <c r="T6" s="354">
        <v>60</v>
      </c>
      <c r="U6" s="354">
        <v>60</v>
      </c>
      <c r="V6" s="354">
        <v>60</v>
      </c>
      <c r="W6" s="354">
        <v>60</v>
      </c>
      <c r="X6" s="354">
        <v>60</v>
      </c>
      <c r="Y6" s="354">
        <v>60</v>
      </c>
      <c r="Z6" s="354">
        <v>60</v>
      </c>
      <c r="AA6" s="354">
        <v>60</v>
      </c>
      <c r="AB6" s="354">
        <v>60</v>
      </c>
      <c r="AC6" s="354">
        <v>60</v>
      </c>
      <c r="AD6" s="354">
        <v>60</v>
      </c>
      <c r="AE6" s="354">
        <v>60</v>
      </c>
      <c r="AF6" s="354">
        <v>60</v>
      </c>
      <c r="AG6" s="354">
        <v>60</v>
      </c>
      <c r="AH6" s="354">
        <v>60</v>
      </c>
      <c r="AI6" s="354">
        <v>60</v>
      </c>
      <c r="AJ6" s="354">
        <v>60</v>
      </c>
      <c r="AK6" s="354">
        <v>60</v>
      </c>
      <c r="AL6" s="354">
        <v>60</v>
      </c>
      <c r="AM6" s="354">
        <v>60</v>
      </c>
      <c r="AN6" s="757">
        <f>SUM(D6:AM6)</f>
        <v>2160</v>
      </c>
    </row>
    <row r="7" spans="2:40" x14ac:dyDescent="0.15">
      <c r="B7" s="1321"/>
      <c r="C7" s="758" t="s">
        <v>169</v>
      </c>
      <c r="D7" s="351">
        <v>50</v>
      </c>
      <c r="E7" s="351">
        <v>50</v>
      </c>
      <c r="F7" s="351">
        <v>50</v>
      </c>
      <c r="G7" s="351">
        <v>50</v>
      </c>
      <c r="H7" s="351">
        <v>50</v>
      </c>
      <c r="I7" s="351">
        <v>50</v>
      </c>
      <c r="J7" s="351">
        <v>50</v>
      </c>
      <c r="K7" s="351">
        <v>50</v>
      </c>
      <c r="L7" s="351">
        <v>50</v>
      </c>
      <c r="M7" s="351">
        <v>50</v>
      </c>
      <c r="N7" s="351">
        <v>50</v>
      </c>
      <c r="O7" s="351">
        <v>50</v>
      </c>
      <c r="P7" s="351">
        <v>50</v>
      </c>
      <c r="Q7" s="351">
        <v>50</v>
      </c>
      <c r="R7" s="351">
        <v>50</v>
      </c>
      <c r="S7" s="351">
        <v>50</v>
      </c>
      <c r="T7" s="351">
        <v>50</v>
      </c>
      <c r="U7" s="351">
        <v>50</v>
      </c>
      <c r="V7" s="351">
        <v>50</v>
      </c>
      <c r="W7" s="351">
        <v>50</v>
      </c>
      <c r="X7" s="351">
        <v>50</v>
      </c>
      <c r="Y7" s="351">
        <v>50</v>
      </c>
      <c r="Z7" s="351">
        <v>50</v>
      </c>
      <c r="AA7" s="351">
        <v>50</v>
      </c>
      <c r="AB7" s="351">
        <v>50</v>
      </c>
      <c r="AC7" s="351">
        <v>50</v>
      </c>
      <c r="AD7" s="351">
        <v>50</v>
      </c>
      <c r="AE7" s="351">
        <v>50</v>
      </c>
      <c r="AF7" s="351">
        <v>50</v>
      </c>
      <c r="AG7" s="351">
        <v>50</v>
      </c>
      <c r="AH7" s="351">
        <v>50</v>
      </c>
      <c r="AI7" s="351">
        <v>50</v>
      </c>
      <c r="AJ7" s="351">
        <v>50</v>
      </c>
      <c r="AK7" s="351">
        <v>50</v>
      </c>
      <c r="AL7" s="351">
        <v>50</v>
      </c>
      <c r="AM7" s="351">
        <v>50</v>
      </c>
      <c r="AN7" s="759">
        <f t="shared" ref="AN7:AN12" si="1">SUM(D7:AM7)</f>
        <v>1800</v>
      </c>
    </row>
    <row r="8" spans="2:40" x14ac:dyDescent="0.15">
      <c r="B8" s="1321"/>
      <c r="C8" s="758" t="s">
        <v>175</v>
      </c>
      <c r="D8" s="351">
        <v>25</v>
      </c>
      <c r="E8" s="351">
        <v>25</v>
      </c>
      <c r="F8" s="351">
        <v>25</v>
      </c>
      <c r="G8" s="351">
        <v>25</v>
      </c>
      <c r="H8" s="351">
        <v>25</v>
      </c>
      <c r="I8" s="351">
        <v>25</v>
      </c>
      <c r="J8" s="351">
        <v>25</v>
      </c>
      <c r="K8" s="351">
        <v>25</v>
      </c>
      <c r="L8" s="351">
        <v>25</v>
      </c>
      <c r="M8" s="351">
        <v>25</v>
      </c>
      <c r="N8" s="351">
        <v>25</v>
      </c>
      <c r="O8" s="351">
        <v>25</v>
      </c>
      <c r="P8" s="351">
        <v>25</v>
      </c>
      <c r="Q8" s="351">
        <v>25</v>
      </c>
      <c r="R8" s="351">
        <v>25</v>
      </c>
      <c r="S8" s="351">
        <v>25</v>
      </c>
      <c r="T8" s="351">
        <v>25</v>
      </c>
      <c r="U8" s="351">
        <v>25</v>
      </c>
      <c r="V8" s="351">
        <v>25</v>
      </c>
      <c r="W8" s="351">
        <v>25</v>
      </c>
      <c r="X8" s="351">
        <v>25</v>
      </c>
      <c r="Y8" s="351">
        <v>25</v>
      </c>
      <c r="Z8" s="351">
        <v>25</v>
      </c>
      <c r="AA8" s="351">
        <v>25</v>
      </c>
      <c r="AB8" s="351">
        <v>25</v>
      </c>
      <c r="AC8" s="351">
        <v>25</v>
      </c>
      <c r="AD8" s="351">
        <v>25</v>
      </c>
      <c r="AE8" s="351">
        <v>25</v>
      </c>
      <c r="AF8" s="351">
        <v>25</v>
      </c>
      <c r="AG8" s="351">
        <v>25</v>
      </c>
      <c r="AH8" s="351">
        <v>25</v>
      </c>
      <c r="AI8" s="351">
        <v>25</v>
      </c>
      <c r="AJ8" s="351">
        <v>25</v>
      </c>
      <c r="AK8" s="351">
        <v>25</v>
      </c>
      <c r="AL8" s="351">
        <v>25</v>
      </c>
      <c r="AM8" s="351">
        <v>25</v>
      </c>
      <c r="AN8" s="759">
        <f t="shared" si="1"/>
        <v>900</v>
      </c>
    </row>
    <row r="9" spans="2:40" x14ac:dyDescent="0.15">
      <c r="B9" s="1321"/>
      <c r="C9" s="760"/>
      <c r="D9" s="351">
        <v>0</v>
      </c>
      <c r="E9" s="351">
        <v>0</v>
      </c>
      <c r="F9" s="351">
        <v>0</v>
      </c>
      <c r="G9" s="351">
        <v>0</v>
      </c>
      <c r="H9" s="351">
        <v>0</v>
      </c>
      <c r="I9" s="351">
        <v>0</v>
      </c>
      <c r="J9" s="351">
        <v>0</v>
      </c>
      <c r="K9" s="351">
        <v>0</v>
      </c>
      <c r="L9" s="351">
        <v>0</v>
      </c>
      <c r="M9" s="351">
        <v>0</v>
      </c>
      <c r="N9" s="351">
        <v>0</v>
      </c>
      <c r="O9" s="351">
        <v>0</v>
      </c>
      <c r="P9" s="351">
        <v>0</v>
      </c>
      <c r="Q9" s="351">
        <v>0</v>
      </c>
      <c r="R9" s="351">
        <v>0</v>
      </c>
      <c r="S9" s="351">
        <v>0</v>
      </c>
      <c r="T9" s="351">
        <v>0</v>
      </c>
      <c r="U9" s="351">
        <v>0</v>
      </c>
      <c r="V9" s="351">
        <v>0</v>
      </c>
      <c r="W9" s="351">
        <v>0</v>
      </c>
      <c r="X9" s="351">
        <v>0</v>
      </c>
      <c r="Y9" s="351">
        <v>0</v>
      </c>
      <c r="Z9" s="351">
        <v>0</v>
      </c>
      <c r="AA9" s="351">
        <v>0</v>
      </c>
      <c r="AB9" s="351">
        <v>0</v>
      </c>
      <c r="AC9" s="351">
        <v>0</v>
      </c>
      <c r="AD9" s="351">
        <v>0</v>
      </c>
      <c r="AE9" s="351">
        <v>0</v>
      </c>
      <c r="AF9" s="351">
        <v>0</v>
      </c>
      <c r="AG9" s="351">
        <v>0</v>
      </c>
      <c r="AH9" s="351">
        <v>0</v>
      </c>
      <c r="AI9" s="351">
        <v>0</v>
      </c>
      <c r="AJ9" s="351">
        <v>0</v>
      </c>
      <c r="AK9" s="351">
        <v>0</v>
      </c>
      <c r="AL9" s="351">
        <v>0</v>
      </c>
      <c r="AM9" s="351">
        <v>0</v>
      </c>
      <c r="AN9" s="759">
        <f t="shared" si="1"/>
        <v>0</v>
      </c>
    </row>
    <row r="10" spans="2:40" ht="14.25" thickBot="1" x14ac:dyDescent="0.2">
      <c r="B10" s="1322"/>
      <c r="C10" s="761" t="s">
        <v>173</v>
      </c>
      <c r="D10" s="351">
        <f>SUM(D6:D9)</f>
        <v>135</v>
      </c>
      <c r="E10" s="351">
        <f t="shared" ref="E10:AM10" si="2">SUM(E6:E9)</f>
        <v>135</v>
      </c>
      <c r="F10" s="351">
        <f t="shared" si="2"/>
        <v>135</v>
      </c>
      <c r="G10" s="351">
        <f t="shared" si="2"/>
        <v>135</v>
      </c>
      <c r="H10" s="351">
        <f t="shared" si="2"/>
        <v>135</v>
      </c>
      <c r="I10" s="351">
        <f t="shared" si="2"/>
        <v>135</v>
      </c>
      <c r="J10" s="351">
        <f t="shared" si="2"/>
        <v>135</v>
      </c>
      <c r="K10" s="351">
        <f t="shared" si="2"/>
        <v>135</v>
      </c>
      <c r="L10" s="351">
        <f t="shared" si="2"/>
        <v>135</v>
      </c>
      <c r="M10" s="351">
        <f t="shared" si="2"/>
        <v>135</v>
      </c>
      <c r="N10" s="351">
        <f t="shared" si="2"/>
        <v>135</v>
      </c>
      <c r="O10" s="351">
        <f t="shared" si="2"/>
        <v>135</v>
      </c>
      <c r="P10" s="351">
        <f t="shared" si="2"/>
        <v>135</v>
      </c>
      <c r="Q10" s="351">
        <f t="shared" si="2"/>
        <v>135</v>
      </c>
      <c r="R10" s="351">
        <f t="shared" si="2"/>
        <v>135</v>
      </c>
      <c r="S10" s="351">
        <f t="shared" si="2"/>
        <v>135</v>
      </c>
      <c r="T10" s="351">
        <f t="shared" si="2"/>
        <v>135</v>
      </c>
      <c r="U10" s="351">
        <f t="shared" si="2"/>
        <v>135</v>
      </c>
      <c r="V10" s="351">
        <f t="shared" si="2"/>
        <v>135</v>
      </c>
      <c r="W10" s="351">
        <f t="shared" si="2"/>
        <v>135</v>
      </c>
      <c r="X10" s="351">
        <f t="shared" si="2"/>
        <v>135</v>
      </c>
      <c r="Y10" s="351">
        <f t="shared" si="2"/>
        <v>135</v>
      </c>
      <c r="Z10" s="351">
        <f t="shared" si="2"/>
        <v>135</v>
      </c>
      <c r="AA10" s="351">
        <f t="shared" si="2"/>
        <v>135</v>
      </c>
      <c r="AB10" s="351">
        <f t="shared" si="2"/>
        <v>135</v>
      </c>
      <c r="AC10" s="351">
        <f t="shared" si="2"/>
        <v>135</v>
      </c>
      <c r="AD10" s="351">
        <f t="shared" si="2"/>
        <v>135</v>
      </c>
      <c r="AE10" s="351">
        <f t="shared" si="2"/>
        <v>135</v>
      </c>
      <c r="AF10" s="351">
        <f t="shared" si="2"/>
        <v>135</v>
      </c>
      <c r="AG10" s="351">
        <f t="shared" si="2"/>
        <v>135</v>
      </c>
      <c r="AH10" s="351">
        <f t="shared" si="2"/>
        <v>135</v>
      </c>
      <c r="AI10" s="351">
        <f t="shared" si="2"/>
        <v>135</v>
      </c>
      <c r="AJ10" s="351">
        <f t="shared" si="2"/>
        <v>135</v>
      </c>
      <c r="AK10" s="351">
        <f t="shared" si="2"/>
        <v>135</v>
      </c>
      <c r="AL10" s="351">
        <f t="shared" si="2"/>
        <v>135</v>
      </c>
      <c r="AM10" s="351">
        <f t="shared" si="2"/>
        <v>135</v>
      </c>
      <c r="AN10" s="762">
        <f t="shared" si="1"/>
        <v>4860</v>
      </c>
    </row>
    <row r="11" spans="2:40" ht="14.25" thickTop="1" x14ac:dyDescent="0.15">
      <c r="B11" s="1323" t="s">
        <v>174</v>
      </c>
      <c r="C11" s="1324"/>
      <c r="D11" s="356">
        <f>D10-D5</f>
        <v>135</v>
      </c>
      <c r="E11" s="356">
        <f t="shared" ref="E11:AM11" si="3">E10-E5</f>
        <v>135</v>
      </c>
      <c r="F11" s="356">
        <f t="shared" si="3"/>
        <v>114</v>
      </c>
      <c r="G11" s="356">
        <f t="shared" si="3"/>
        <v>124</v>
      </c>
      <c r="H11" s="356">
        <f t="shared" si="3"/>
        <v>124</v>
      </c>
      <c r="I11" s="356">
        <f t="shared" si="3"/>
        <v>128</v>
      </c>
      <c r="J11" s="356">
        <f t="shared" si="3"/>
        <v>132</v>
      </c>
      <c r="K11" s="356">
        <f t="shared" si="3"/>
        <v>126</v>
      </c>
      <c r="L11" s="356">
        <f t="shared" si="3"/>
        <v>120</v>
      </c>
      <c r="M11" s="356">
        <f t="shared" si="3"/>
        <v>119</v>
      </c>
      <c r="N11" s="356">
        <f t="shared" si="3"/>
        <v>135</v>
      </c>
      <c r="O11" s="356">
        <f t="shared" si="3"/>
        <v>134</v>
      </c>
      <c r="P11" s="356">
        <f t="shared" si="3"/>
        <v>133</v>
      </c>
      <c r="Q11" s="356">
        <f t="shared" si="3"/>
        <v>133</v>
      </c>
      <c r="R11" s="356">
        <f t="shared" si="3"/>
        <v>133</v>
      </c>
      <c r="S11" s="356">
        <f t="shared" si="3"/>
        <v>133</v>
      </c>
      <c r="T11" s="356">
        <f t="shared" si="3"/>
        <v>135</v>
      </c>
      <c r="U11" s="356">
        <f t="shared" si="3"/>
        <v>120</v>
      </c>
      <c r="V11" s="356">
        <f t="shared" si="3"/>
        <v>131</v>
      </c>
      <c r="W11" s="356">
        <f t="shared" si="3"/>
        <v>127</v>
      </c>
      <c r="X11" s="356">
        <f t="shared" si="3"/>
        <v>134</v>
      </c>
      <c r="Y11" s="356">
        <f t="shared" si="3"/>
        <v>135</v>
      </c>
      <c r="Z11" s="356">
        <f t="shared" si="3"/>
        <v>129</v>
      </c>
      <c r="AA11" s="356">
        <f t="shared" si="3"/>
        <v>130</v>
      </c>
      <c r="AB11" s="356">
        <f t="shared" si="3"/>
        <v>133</v>
      </c>
      <c r="AC11" s="356">
        <f t="shared" si="3"/>
        <v>133</v>
      </c>
      <c r="AD11" s="356">
        <f t="shared" si="3"/>
        <v>135</v>
      </c>
      <c r="AE11" s="356">
        <f t="shared" si="3"/>
        <v>135</v>
      </c>
      <c r="AF11" s="356">
        <f t="shared" si="3"/>
        <v>132</v>
      </c>
      <c r="AG11" s="356">
        <f t="shared" si="3"/>
        <v>135</v>
      </c>
      <c r="AH11" s="356">
        <f t="shared" si="3"/>
        <v>133</v>
      </c>
      <c r="AI11" s="356">
        <f t="shared" si="3"/>
        <v>113</v>
      </c>
      <c r="AJ11" s="356">
        <f t="shared" si="3"/>
        <v>115</v>
      </c>
      <c r="AK11" s="356">
        <f t="shared" si="3"/>
        <v>133</v>
      </c>
      <c r="AL11" s="356">
        <f t="shared" si="3"/>
        <v>135</v>
      </c>
      <c r="AM11" s="356">
        <f t="shared" si="3"/>
        <v>126</v>
      </c>
      <c r="AN11" s="757">
        <f t="shared" si="1"/>
        <v>4657</v>
      </c>
    </row>
    <row r="12" spans="2:40" ht="14.25" thickBot="1" x14ac:dyDescent="0.2">
      <c r="B12" s="1315" t="s">
        <v>171</v>
      </c>
      <c r="C12" s="1316"/>
      <c r="D12" s="763">
        <f>IF(D11&gt;0,0,-(D11))</f>
        <v>0</v>
      </c>
      <c r="E12" s="763">
        <f t="shared" ref="E12:AM12" si="4">IF(E11&gt;0,0,-(E11))</f>
        <v>0</v>
      </c>
      <c r="F12" s="763">
        <f t="shared" si="4"/>
        <v>0</v>
      </c>
      <c r="G12" s="763">
        <f t="shared" si="4"/>
        <v>0</v>
      </c>
      <c r="H12" s="763">
        <f t="shared" si="4"/>
        <v>0</v>
      </c>
      <c r="I12" s="763">
        <f t="shared" si="4"/>
        <v>0</v>
      </c>
      <c r="J12" s="763">
        <f t="shared" si="4"/>
        <v>0</v>
      </c>
      <c r="K12" s="763">
        <f t="shared" si="4"/>
        <v>0</v>
      </c>
      <c r="L12" s="763">
        <f t="shared" si="4"/>
        <v>0</v>
      </c>
      <c r="M12" s="763">
        <f t="shared" si="4"/>
        <v>0</v>
      </c>
      <c r="N12" s="763">
        <f t="shared" si="4"/>
        <v>0</v>
      </c>
      <c r="O12" s="763">
        <f t="shared" si="4"/>
        <v>0</v>
      </c>
      <c r="P12" s="763">
        <f t="shared" si="4"/>
        <v>0</v>
      </c>
      <c r="Q12" s="763">
        <f t="shared" si="4"/>
        <v>0</v>
      </c>
      <c r="R12" s="763">
        <f t="shared" si="4"/>
        <v>0</v>
      </c>
      <c r="S12" s="763">
        <f t="shared" si="4"/>
        <v>0</v>
      </c>
      <c r="T12" s="763">
        <f t="shared" si="4"/>
        <v>0</v>
      </c>
      <c r="U12" s="763">
        <f t="shared" si="4"/>
        <v>0</v>
      </c>
      <c r="V12" s="763">
        <f t="shared" si="4"/>
        <v>0</v>
      </c>
      <c r="W12" s="763">
        <f t="shared" si="4"/>
        <v>0</v>
      </c>
      <c r="X12" s="763">
        <f t="shared" si="4"/>
        <v>0</v>
      </c>
      <c r="Y12" s="763">
        <f t="shared" si="4"/>
        <v>0</v>
      </c>
      <c r="Z12" s="763">
        <f t="shared" si="4"/>
        <v>0</v>
      </c>
      <c r="AA12" s="763">
        <f t="shared" si="4"/>
        <v>0</v>
      </c>
      <c r="AB12" s="763">
        <f t="shared" si="4"/>
        <v>0</v>
      </c>
      <c r="AC12" s="763">
        <f t="shared" si="4"/>
        <v>0</v>
      </c>
      <c r="AD12" s="763">
        <f t="shared" si="4"/>
        <v>0</v>
      </c>
      <c r="AE12" s="763">
        <f t="shared" si="4"/>
        <v>0</v>
      </c>
      <c r="AF12" s="763">
        <f t="shared" si="4"/>
        <v>0</v>
      </c>
      <c r="AG12" s="763">
        <f t="shared" si="4"/>
        <v>0</v>
      </c>
      <c r="AH12" s="763">
        <f t="shared" si="4"/>
        <v>0</v>
      </c>
      <c r="AI12" s="763">
        <f t="shared" si="4"/>
        <v>0</v>
      </c>
      <c r="AJ12" s="763">
        <f t="shared" si="4"/>
        <v>0</v>
      </c>
      <c r="AK12" s="763">
        <f t="shared" si="4"/>
        <v>0</v>
      </c>
      <c r="AL12" s="763">
        <f t="shared" si="4"/>
        <v>0</v>
      </c>
      <c r="AM12" s="763">
        <f t="shared" si="4"/>
        <v>0</v>
      </c>
      <c r="AN12" s="764">
        <f t="shared" si="1"/>
        <v>0</v>
      </c>
    </row>
  </sheetData>
  <mergeCells count="19">
    <mergeCell ref="B5:C5"/>
    <mergeCell ref="J2:L2"/>
    <mergeCell ref="M2:O2"/>
    <mergeCell ref="P2:R2"/>
    <mergeCell ref="B12:C12"/>
    <mergeCell ref="B4:C4"/>
    <mergeCell ref="AK2:AM2"/>
    <mergeCell ref="AN2:AN3"/>
    <mergeCell ref="B6:B10"/>
    <mergeCell ref="B11:C11"/>
    <mergeCell ref="S2:U2"/>
    <mergeCell ref="V2:X2"/>
    <mergeCell ref="Y2:AA2"/>
    <mergeCell ref="AB2:AD2"/>
    <mergeCell ref="AE2:AG2"/>
    <mergeCell ref="AH2:AJ2"/>
    <mergeCell ref="B2:C3"/>
    <mergeCell ref="D2:F2"/>
    <mergeCell ref="G2:I2"/>
  </mergeCells>
  <phoneticPr fontId="4"/>
  <pageMargins left="0.7" right="0.7" top="0.75" bottom="0.75" header="0.3" footer="0.3"/>
  <pageSetup paperSize="9" scale="56"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O20"/>
  <sheetViews>
    <sheetView workbookViewId="0">
      <selection activeCell="T30" sqref="T30"/>
    </sheetView>
  </sheetViews>
  <sheetFormatPr defaultRowHeight="13.5" x14ac:dyDescent="0.15"/>
  <cols>
    <col min="1" max="1" width="1.625" style="26" customWidth="1"/>
    <col min="2" max="2" width="18" style="26" customWidth="1"/>
    <col min="3" max="15" width="6.125" style="26" customWidth="1"/>
    <col min="16" max="16384" width="9" style="26"/>
  </cols>
  <sheetData>
    <row r="2" spans="2:15" x14ac:dyDescent="0.15">
      <c r="B2" s="26" t="s">
        <v>226</v>
      </c>
    </row>
    <row r="3" spans="2:15" x14ac:dyDescent="0.15">
      <c r="D3" s="71" t="s">
        <v>390</v>
      </c>
      <c r="E3" s="70" t="s">
        <v>384</v>
      </c>
      <c r="F3" s="70"/>
      <c r="G3" s="71" t="s">
        <v>163</v>
      </c>
      <c r="H3" s="70" t="s">
        <v>219</v>
      </c>
      <c r="I3" s="70"/>
    </row>
    <row r="4" spans="2:15" ht="14.25" thickBot="1" x14ac:dyDescent="0.2">
      <c r="B4" s="5" t="s">
        <v>176</v>
      </c>
      <c r="C4" s="5" t="s">
        <v>388</v>
      </c>
      <c r="D4" s="5"/>
      <c r="F4" s="5"/>
      <c r="G4" s="5"/>
      <c r="H4" s="5"/>
      <c r="I4" s="5"/>
      <c r="J4" s="5"/>
      <c r="K4" s="5"/>
      <c r="L4" s="5"/>
      <c r="M4" s="5"/>
      <c r="N4" s="5"/>
      <c r="O4" s="5"/>
    </row>
    <row r="5" spans="2:15" ht="18" x14ac:dyDescent="0.15">
      <c r="B5" s="228" t="s">
        <v>216</v>
      </c>
      <c r="C5" s="357">
        <v>1</v>
      </c>
      <c r="D5" s="357">
        <v>2</v>
      </c>
      <c r="E5" s="357">
        <v>3</v>
      </c>
      <c r="F5" s="357">
        <v>4</v>
      </c>
      <c r="G5" s="357">
        <v>5</v>
      </c>
      <c r="H5" s="357">
        <v>6</v>
      </c>
      <c r="I5" s="357">
        <v>7</v>
      </c>
      <c r="J5" s="357">
        <v>8</v>
      </c>
      <c r="K5" s="357">
        <v>9</v>
      </c>
      <c r="L5" s="357">
        <v>10</v>
      </c>
      <c r="M5" s="357">
        <v>11</v>
      </c>
      <c r="N5" s="357">
        <v>12</v>
      </c>
      <c r="O5" s="358" t="s">
        <v>178</v>
      </c>
    </row>
    <row r="6" spans="2:15" x14ac:dyDescent="0.15">
      <c r="B6" s="233" t="s">
        <v>391</v>
      </c>
      <c r="C6" s="201"/>
      <c r="D6" s="201"/>
      <c r="E6" s="201"/>
      <c r="F6" s="201"/>
      <c r="G6" s="201"/>
      <c r="H6" s="201"/>
      <c r="I6" s="201"/>
      <c r="J6" s="201"/>
      <c r="K6" s="201"/>
      <c r="L6" s="201"/>
      <c r="M6" s="201"/>
      <c r="N6" s="201"/>
      <c r="O6" s="243"/>
    </row>
    <row r="7" spans="2:15" x14ac:dyDescent="0.15">
      <c r="B7" s="233" t="s">
        <v>391</v>
      </c>
      <c r="C7" s="201"/>
      <c r="D7" s="201"/>
      <c r="E7" s="201"/>
      <c r="F7" s="201"/>
      <c r="G7" s="201"/>
      <c r="H7" s="201"/>
      <c r="I7" s="201"/>
      <c r="J7" s="201"/>
      <c r="K7" s="201"/>
      <c r="L7" s="201"/>
      <c r="M7" s="201"/>
      <c r="N7" s="201"/>
      <c r="O7" s="243"/>
    </row>
    <row r="8" spans="2:15" x14ac:dyDescent="0.15">
      <c r="B8" s="233" t="s">
        <v>391</v>
      </c>
      <c r="C8" s="201"/>
      <c r="D8" s="201"/>
      <c r="E8" s="201"/>
      <c r="F8" s="201"/>
      <c r="G8" s="201"/>
      <c r="H8" s="201"/>
      <c r="I8" s="201"/>
      <c r="J8" s="201"/>
      <c r="K8" s="201"/>
      <c r="L8" s="201"/>
      <c r="M8" s="201"/>
      <c r="N8" s="201"/>
      <c r="O8" s="243"/>
    </row>
    <row r="9" spans="2:15" x14ac:dyDescent="0.15">
      <c r="B9" s="233" t="s">
        <v>391</v>
      </c>
      <c r="C9" s="201"/>
      <c r="D9" s="201"/>
      <c r="E9" s="201"/>
      <c r="F9" s="201"/>
      <c r="G9" s="201"/>
      <c r="H9" s="201"/>
      <c r="I9" s="201"/>
      <c r="J9" s="201"/>
      <c r="K9" s="201"/>
      <c r="L9" s="201"/>
      <c r="M9" s="201"/>
      <c r="N9" s="201"/>
      <c r="O9" s="243"/>
    </row>
    <row r="10" spans="2:15" x14ac:dyDescent="0.15">
      <c r="B10" s="233" t="s">
        <v>391</v>
      </c>
      <c r="C10" s="201"/>
      <c r="D10" s="201"/>
      <c r="E10" s="201"/>
      <c r="F10" s="201"/>
      <c r="G10" s="201"/>
      <c r="H10" s="201"/>
      <c r="I10" s="201"/>
      <c r="J10" s="201"/>
      <c r="K10" s="201"/>
      <c r="L10" s="201"/>
      <c r="M10" s="201"/>
      <c r="N10" s="201"/>
      <c r="O10" s="243"/>
    </row>
    <row r="11" spans="2:15" ht="14.25" thickBot="1" x14ac:dyDescent="0.2">
      <c r="B11" s="231" t="s">
        <v>179</v>
      </c>
      <c r="C11" s="241" t="e">
        <f>AVERAGE(C6:C10)</f>
        <v>#DIV/0!</v>
      </c>
      <c r="D11" s="241" t="e">
        <f t="shared" ref="D11:O11" si="0">AVERAGE(D6:D10)</f>
        <v>#DIV/0!</v>
      </c>
      <c r="E11" s="241" t="e">
        <f t="shared" si="0"/>
        <v>#DIV/0!</v>
      </c>
      <c r="F11" s="241" t="e">
        <f t="shared" si="0"/>
        <v>#DIV/0!</v>
      </c>
      <c r="G11" s="241" t="e">
        <f t="shared" si="0"/>
        <v>#DIV/0!</v>
      </c>
      <c r="H11" s="241" t="e">
        <f t="shared" si="0"/>
        <v>#DIV/0!</v>
      </c>
      <c r="I11" s="241" t="e">
        <f t="shared" si="0"/>
        <v>#DIV/0!</v>
      </c>
      <c r="J11" s="241" t="e">
        <f t="shared" si="0"/>
        <v>#DIV/0!</v>
      </c>
      <c r="K11" s="241" t="e">
        <f t="shared" si="0"/>
        <v>#DIV/0!</v>
      </c>
      <c r="L11" s="241" t="e">
        <f t="shared" si="0"/>
        <v>#DIV/0!</v>
      </c>
      <c r="M11" s="241" t="e">
        <f t="shared" si="0"/>
        <v>#DIV/0!</v>
      </c>
      <c r="N11" s="241" t="e">
        <f t="shared" si="0"/>
        <v>#DIV/0!</v>
      </c>
      <c r="O11" s="242" t="e">
        <f t="shared" si="0"/>
        <v>#DIV/0!</v>
      </c>
    </row>
    <row r="13" spans="2:15" ht="14.25" thickBot="1" x14ac:dyDescent="0.2">
      <c r="B13" s="5" t="s">
        <v>176</v>
      </c>
      <c r="C13" s="5" t="s">
        <v>217</v>
      </c>
      <c r="D13" s="5"/>
      <c r="F13" s="5"/>
      <c r="G13" s="5"/>
      <c r="H13" s="5"/>
      <c r="I13" s="5"/>
      <c r="J13" s="5"/>
      <c r="K13" s="5"/>
      <c r="L13" s="5"/>
      <c r="M13" s="5"/>
      <c r="N13" s="5"/>
      <c r="O13" s="5"/>
    </row>
    <row r="14" spans="2:15" ht="18" x14ac:dyDescent="0.15">
      <c r="B14" s="228" t="s">
        <v>216</v>
      </c>
      <c r="C14" s="357">
        <v>1</v>
      </c>
      <c r="D14" s="357">
        <v>2</v>
      </c>
      <c r="E14" s="357">
        <v>3</v>
      </c>
      <c r="F14" s="357">
        <v>4</v>
      </c>
      <c r="G14" s="357">
        <v>5</v>
      </c>
      <c r="H14" s="357">
        <v>6</v>
      </c>
      <c r="I14" s="357">
        <v>7</v>
      </c>
      <c r="J14" s="357">
        <v>8</v>
      </c>
      <c r="K14" s="357">
        <v>9</v>
      </c>
      <c r="L14" s="357">
        <v>10</v>
      </c>
      <c r="M14" s="357">
        <v>11</v>
      </c>
      <c r="N14" s="357">
        <v>12</v>
      </c>
      <c r="O14" s="358" t="s">
        <v>178</v>
      </c>
    </row>
    <row r="15" spans="2:15" x14ac:dyDescent="0.15">
      <c r="B15" s="233" t="s">
        <v>392</v>
      </c>
      <c r="C15" s="201"/>
      <c r="D15" s="201"/>
      <c r="E15" s="201"/>
      <c r="F15" s="201"/>
      <c r="G15" s="201"/>
      <c r="H15" s="201"/>
      <c r="I15" s="201"/>
      <c r="J15" s="201"/>
      <c r="K15" s="201"/>
      <c r="L15" s="201"/>
      <c r="M15" s="201"/>
      <c r="N15" s="201"/>
      <c r="O15" s="97">
        <v>253</v>
      </c>
    </row>
    <row r="16" spans="2:15" x14ac:dyDescent="0.15">
      <c r="B16" s="233" t="s">
        <v>221</v>
      </c>
      <c r="C16" s="201"/>
      <c r="D16" s="201"/>
      <c r="E16" s="201"/>
      <c r="F16" s="201"/>
      <c r="G16" s="201"/>
      <c r="H16" s="201"/>
      <c r="I16" s="201"/>
      <c r="J16" s="201"/>
      <c r="K16" s="201"/>
      <c r="L16" s="201"/>
      <c r="M16" s="201"/>
      <c r="N16" s="201"/>
      <c r="O16" s="97">
        <v>338</v>
      </c>
    </row>
    <row r="17" spans="2:15" x14ac:dyDescent="0.15">
      <c r="B17" s="233" t="s">
        <v>222</v>
      </c>
      <c r="C17" s="201"/>
      <c r="D17" s="201"/>
      <c r="E17" s="201"/>
      <c r="F17" s="201"/>
      <c r="G17" s="201"/>
      <c r="H17" s="201"/>
      <c r="I17" s="201"/>
      <c r="J17" s="201"/>
      <c r="K17" s="201"/>
      <c r="L17" s="201"/>
      <c r="M17" s="201"/>
      <c r="N17" s="201"/>
      <c r="O17" s="97">
        <v>294</v>
      </c>
    </row>
    <row r="18" spans="2:15" x14ac:dyDescent="0.15">
      <c r="B18" s="233" t="s">
        <v>223</v>
      </c>
      <c r="C18" s="201"/>
      <c r="D18" s="201"/>
      <c r="E18" s="201"/>
      <c r="F18" s="201"/>
      <c r="G18" s="201"/>
      <c r="H18" s="201"/>
      <c r="I18" s="201"/>
      <c r="J18" s="201"/>
      <c r="K18" s="201"/>
      <c r="L18" s="201"/>
      <c r="M18" s="201"/>
      <c r="N18" s="201"/>
      <c r="O18" s="97">
        <v>269</v>
      </c>
    </row>
    <row r="19" spans="2:15" x14ac:dyDescent="0.15">
      <c r="B19" s="233" t="s">
        <v>224</v>
      </c>
      <c r="C19" s="201"/>
      <c r="D19" s="201"/>
      <c r="E19" s="201"/>
      <c r="F19" s="201"/>
      <c r="G19" s="201"/>
      <c r="H19" s="201"/>
      <c r="I19" s="201"/>
      <c r="J19" s="201"/>
      <c r="K19" s="201"/>
      <c r="L19" s="201"/>
      <c r="M19" s="201"/>
      <c r="N19" s="201"/>
      <c r="O19" s="97">
        <v>247</v>
      </c>
    </row>
    <row r="20" spans="2:15" ht="14.25" thickBot="1" x14ac:dyDescent="0.2">
      <c r="B20" s="231" t="s">
        <v>179</v>
      </c>
      <c r="C20" s="229" t="e">
        <f>AVERAGE(C15:C19)</f>
        <v>#DIV/0!</v>
      </c>
      <c r="D20" s="229" t="e">
        <f t="shared" ref="D20:O20" si="1">AVERAGE(D15:D19)</f>
        <v>#DIV/0!</v>
      </c>
      <c r="E20" s="229" t="e">
        <f t="shared" si="1"/>
        <v>#DIV/0!</v>
      </c>
      <c r="F20" s="229" t="e">
        <f t="shared" si="1"/>
        <v>#DIV/0!</v>
      </c>
      <c r="G20" s="229" t="e">
        <f t="shared" si="1"/>
        <v>#DIV/0!</v>
      </c>
      <c r="H20" s="229" t="e">
        <f t="shared" si="1"/>
        <v>#DIV/0!</v>
      </c>
      <c r="I20" s="229" t="e">
        <f t="shared" si="1"/>
        <v>#DIV/0!</v>
      </c>
      <c r="J20" s="229" t="e">
        <f t="shared" si="1"/>
        <v>#DIV/0!</v>
      </c>
      <c r="K20" s="229" t="e">
        <f t="shared" si="1"/>
        <v>#DIV/0!</v>
      </c>
      <c r="L20" s="229" t="e">
        <f t="shared" si="1"/>
        <v>#DIV/0!</v>
      </c>
      <c r="M20" s="229" t="e">
        <f t="shared" si="1"/>
        <v>#DIV/0!</v>
      </c>
      <c r="N20" s="229" t="e">
        <f t="shared" si="1"/>
        <v>#DIV/0!</v>
      </c>
      <c r="O20" s="230">
        <f t="shared" si="1"/>
        <v>280.2</v>
      </c>
    </row>
  </sheetData>
  <phoneticPr fontId="4"/>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2"/>
  <sheetViews>
    <sheetView view="pageBreakPreview" zoomScale="80" zoomScaleNormal="75" zoomScaleSheetLayoutView="80" workbookViewId="0">
      <selection activeCell="L10" sqref="L10"/>
    </sheetView>
  </sheetViews>
  <sheetFormatPr defaultRowHeight="13.5" x14ac:dyDescent="0.15"/>
  <cols>
    <col min="1" max="1" width="1.625" style="52" customWidth="1"/>
    <col min="2" max="2" width="7.625" style="52" customWidth="1"/>
    <col min="3" max="3" width="25.625" style="52" customWidth="1"/>
    <col min="4" max="5" width="15.625" style="52" customWidth="1"/>
    <col min="6" max="6" width="25.625" style="52" customWidth="1"/>
    <col min="7" max="12" width="15.625" style="52" customWidth="1"/>
    <col min="13" max="16384" width="9" style="52"/>
  </cols>
  <sheetData>
    <row r="1" spans="2:12" ht="9.9499999999999993" customHeight="1" x14ac:dyDescent="0.15">
      <c r="B1" s="51"/>
      <c r="C1" s="51"/>
      <c r="D1" s="51"/>
      <c r="E1" s="51"/>
      <c r="F1" s="51"/>
      <c r="G1" s="51"/>
      <c r="H1" s="51"/>
      <c r="I1" s="51"/>
      <c r="J1" s="51"/>
      <c r="K1" s="51"/>
    </row>
    <row r="2" spans="2:12" ht="24.95" customHeight="1" thickBot="1" x14ac:dyDescent="0.2">
      <c r="B2" s="179" t="s">
        <v>990</v>
      </c>
      <c r="F2" s="197" t="s">
        <v>162</v>
      </c>
      <c r="G2" s="179" t="s">
        <v>1037</v>
      </c>
      <c r="I2" s="197" t="s">
        <v>163</v>
      </c>
      <c r="J2" s="179" t="s">
        <v>219</v>
      </c>
    </row>
    <row r="3" spans="2:12" x14ac:dyDescent="0.15">
      <c r="B3" s="843" t="s">
        <v>76</v>
      </c>
      <c r="C3" s="844"/>
      <c r="D3" s="727" t="s">
        <v>307</v>
      </c>
      <c r="E3" s="727" t="s">
        <v>298</v>
      </c>
      <c r="F3" s="727" t="s">
        <v>299</v>
      </c>
      <c r="G3" s="727" t="s">
        <v>300</v>
      </c>
      <c r="H3" s="727" t="s">
        <v>301</v>
      </c>
      <c r="I3" s="727" t="s">
        <v>302</v>
      </c>
      <c r="J3" s="727" t="s">
        <v>303</v>
      </c>
      <c r="K3" s="727" t="s">
        <v>304</v>
      </c>
      <c r="L3" s="644" t="s">
        <v>305</v>
      </c>
    </row>
    <row r="4" spans="2:12" ht="121.5" x14ac:dyDescent="0.15">
      <c r="B4" s="845" t="s">
        <v>67</v>
      </c>
      <c r="C4" s="645" t="s">
        <v>68</v>
      </c>
      <c r="D4" s="647" t="s">
        <v>991</v>
      </c>
      <c r="E4" s="647" t="s">
        <v>1038</v>
      </c>
      <c r="F4" s="647" t="s">
        <v>992</v>
      </c>
      <c r="G4" s="647" t="s">
        <v>993</v>
      </c>
      <c r="H4" s="647" t="s">
        <v>994</v>
      </c>
      <c r="I4" s="647" t="s">
        <v>995</v>
      </c>
      <c r="J4" s="647" t="s">
        <v>328</v>
      </c>
      <c r="K4" s="647" t="s">
        <v>1039</v>
      </c>
      <c r="L4" s="648" t="s">
        <v>337</v>
      </c>
    </row>
    <row r="5" spans="2:12" ht="27" x14ac:dyDescent="0.15">
      <c r="B5" s="845"/>
      <c r="C5" s="645" t="s">
        <v>69</v>
      </c>
      <c r="D5" s="650" t="s">
        <v>1040</v>
      </c>
      <c r="E5" s="650" t="s">
        <v>1041</v>
      </c>
      <c r="F5" s="650" t="s">
        <v>996</v>
      </c>
      <c r="G5" s="645" t="s">
        <v>997</v>
      </c>
      <c r="H5" s="645" t="s">
        <v>314</v>
      </c>
      <c r="I5" s="645" t="s">
        <v>322</v>
      </c>
      <c r="J5" s="645" t="s">
        <v>327</v>
      </c>
      <c r="K5" s="645" t="s">
        <v>1042</v>
      </c>
      <c r="L5" s="645" t="s">
        <v>1042</v>
      </c>
    </row>
    <row r="6" spans="2:12" ht="94.5" x14ac:dyDescent="0.15">
      <c r="B6" s="845"/>
      <c r="C6" s="645" t="s">
        <v>75</v>
      </c>
      <c r="E6" s="653" t="s">
        <v>1043</v>
      </c>
      <c r="F6" s="653" t="s">
        <v>539</v>
      </c>
      <c r="G6" s="647"/>
      <c r="H6" s="647" t="s">
        <v>1044</v>
      </c>
      <c r="I6" s="647" t="s">
        <v>998</v>
      </c>
      <c r="J6" s="647" t="s">
        <v>332</v>
      </c>
      <c r="K6" s="647" t="s">
        <v>331</v>
      </c>
      <c r="L6" s="648" t="s">
        <v>339</v>
      </c>
    </row>
    <row r="7" spans="2:12" x14ac:dyDescent="0.15">
      <c r="B7" s="845"/>
      <c r="C7" s="654" t="s">
        <v>72</v>
      </c>
      <c r="D7" s="649"/>
      <c r="E7" s="649"/>
      <c r="F7" s="649"/>
      <c r="G7" s="645"/>
      <c r="H7" s="645">
        <f>'[1]５　レモン作業時間'!AN13</f>
        <v>6</v>
      </c>
      <c r="I7" s="645"/>
      <c r="J7" s="645">
        <f>'[1]５　レモン作業時間'!AN15</f>
        <v>10</v>
      </c>
      <c r="K7" s="645"/>
      <c r="L7" s="652"/>
    </row>
    <row r="8" spans="2:12" x14ac:dyDescent="0.15">
      <c r="B8" s="845"/>
      <c r="C8" s="649" t="s">
        <v>73</v>
      </c>
      <c r="D8" s="649">
        <f>'[1]５　レモン作業時間'!J9+'[1]５　レモン作業時間'!K9+'[1]５　レモン作業時間'!L9</f>
        <v>9</v>
      </c>
      <c r="E8" s="649">
        <f>'[1]５　レモン作業時間'!AN10</f>
        <v>12</v>
      </c>
      <c r="F8" s="649">
        <f>'[1]５　レモン作業時間'!AN11</f>
        <v>14</v>
      </c>
      <c r="G8" s="645">
        <f>'[1]５　レモン作業時間'!AN12</f>
        <v>12</v>
      </c>
      <c r="H8" s="645"/>
      <c r="I8" s="645">
        <f>'[1]５　レモン作業時間'!AN14</f>
        <v>12</v>
      </c>
      <c r="J8" s="645"/>
      <c r="K8" s="645">
        <f>'[1]５　レモン作業時間'!AN16</f>
        <v>36</v>
      </c>
      <c r="L8" s="652">
        <f>'[1]５　レモン作業時間'!AN17</f>
        <v>14</v>
      </c>
    </row>
    <row r="9" spans="2:12" x14ac:dyDescent="0.15">
      <c r="B9" s="845"/>
      <c r="C9" s="645" t="s">
        <v>74</v>
      </c>
      <c r="D9" s="645">
        <v>1</v>
      </c>
      <c r="E9" s="645">
        <v>1</v>
      </c>
      <c r="F9" s="645">
        <v>2</v>
      </c>
      <c r="G9" s="645">
        <v>1</v>
      </c>
      <c r="H9" s="645"/>
      <c r="I9" s="645">
        <v>2</v>
      </c>
      <c r="J9" s="645">
        <v>2</v>
      </c>
      <c r="K9" s="645">
        <v>2</v>
      </c>
      <c r="L9" s="652">
        <v>2</v>
      </c>
    </row>
    <row r="10" spans="2:12" ht="121.5" x14ac:dyDescent="0.15">
      <c r="B10" s="846" t="s">
        <v>70</v>
      </c>
      <c r="C10" s="847"/>
      <c r="D10" s="653" t="s">
        <v>1045</v>
      </c>
      <c r="E10" s="655" t="s">
        <v>344</v>
      </c>
      <c r="F10" s="716" t="s">
        <v>999</v>
      </c>
      <c r="G10" s="716" t="s">
        <v>269</v>
      </c>
      <c r="H10" s="717"/>
      <c r="I10" s="716" t="s">
        <v>316</v>
      </c>
      <c r="J10" s="716" t="s">
        <v>29</v>
      </c>
      <c r="K10" s="716" t="s">
        <v>269</v>
      </c>
      <c r="L10" s="718"/>
    </row>
    <row r="11" spans="2:12" ht="95.25" thickBot="1" x14ac:dyDescent="0.2">
      <c r="B11" s="848" t="s">
        <v>71</v>
      </c>
      <c r="C11" s="849"/>
      <c r="D11" s="658" t="s">
        <v>1000</v>
      </c>
      <c r="E11" s="658" t="s">
        <v>1001</v>
      </c>
      <c r="F11" s="659" t="s">
        <v>1002</v>
      </c>
      <c r="G11" s="659" t="s">
        <v>1046</v>
      </c>
      <c r="H11" s="659" t="s">
        <v>1003</v>
      </c>
      <c r="I11" s="661"/>
      <c r="J11" s="659" t="s">
        <v>1047</v>
      </c>
      <c r="K11" s="661"/>
      <c r="L11" s="725" t="s">
        <v>1004</v>
      </c>
    </row>
    <row r="12" spans="2:12" x14ac:dyDescent="0.15">
      <c r="B12" s="58"/>
    </row>
  </sheetData>
  <mergeCells count="4">
    <mergeCell ref="B3:C3"/>
    <mergeCell ref="B4:B9"/>
    <mergeCell ref="B10:C10"/>
    <mergeCell ref="B11:C11"/>
  </mergeCells>
  <phoneticPr fontId="4"/>
  <pageMargins left="0.78740157480314965" right="0.78740157480314965" top="0.78740157480314965" bottom="0.78740157480314965" header="0.39370078740157483" footer="0.39370078740157483"/>
  <pageSetup paperSize="9" scale="70"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2"/>
  <sheetViews>
    <sheetView view="pageBreakPreview" topLeftCell="A7" zoomScale="80" zoomScaleNormal="75" zoomScaleSheetLayoutView="80" workbookViewId="0">
      <selection activeCell="L22" sqref="L22"/>
    </sheetView>
  </sheetViews>
  <sheetFormatPr defaultRowHeight="13.5" x14ac:dyDescent="0.15"/>
  <cols>
    <col min="1" max="1" width="1.625" style="52" customWidth="1"/>
    <col min="2" max="2" width="7.625" style="52" customWidth="1"/>
    <col min="3" max="3" width="25.625" style="52" customWidth="1"/>
    <col min="4" max="13" width="15.625" style="52" customWidth="1"/>
    <col min="14" max="16384" width="9" style="52"/>
  </cols>
  <sheetData>
    <row r="1" spans="2:13" ht="9.9499999999999993" customHeight="1" x14ac:dyDescent="0.15">
      <c r="B1" s="51"/>
      <c r="C1" s="51"/>
      <c r="D1" s="51"/>
      <c r="E1" s="51"/>
      <c r="F1" s="51"/>
      <c r="G1" s="51"/>
      <c r="H1" s="51"/>
      <c r="I1" s="51"/>
      <c r="J1" s="51"/>
      <c r="K1" s="51"/>
      <c r="L1" s="51"/>
    </row>
    <row r="2" spans="2:13" ht="24.95" customHeight="1" thickBot="1" x14ac:dyDescent="0.2">
      <c r="B2" s="179" t="s">
        <v>487</v>
      </c>
      <c r="F2" s="197" t="s">
        <v>162</v>
      </c>
      <c r="G2" s="179" t="s">
        <v>544</v>
      </c>
      <c r="I2" s="197" t="s">
        <v>163</v>
      </c>
      <c r="J2" s="179" t="s">
        <v>219</v>
      </c>
    </row>
    <row r="3" spans="2:13" ht="20.100000000000001" customHeight="1" x14ac:dyDescent="0.15">
      <c r="B3" s="830" t="s">
        <v>76</v>
      </c>
      <c r="C3" s="831"/>
      <c r="D3" s="433" t="s">
        <v>307</v>
      </c>
      <c r="E3" s="433" t="s">
        <v>298</v>
      </c>
      <c r="F3" s="433" t="s">
        <v>299</v>
      </c>
      <c r="G3" s="433" t="s">
        <v>300</v>
      </c>
      <c r="H3" s="433" t="s">
        <v>301</v>
      </c>
      <c r="I3" s="433" t="s">
        <v>302</v>
      </c>
      <c r="J3" s="433" t="s">
        <v>303</v>
      </c>
      <c r="K3" s="433" t="s">
        <v>304</v>
      </c>
      <c r="L3" s="433" t="s">
        <v>323</v>
      </c>
      <c r="M3" s="420" t="s">
        <v>305</v>
      </c>
    </row>
    <row r="4" spans="2:13" ht="150" customHeight="1" x14ac:dyDescent="0.15">
      <c r="B4" s="832" t="s">
        <v>67</v>
      </c>
      <c r="C4" s="431" t="s">
        <v>68</v>
      </c>
      <c r="D4" s="53" t="s">
        <v>478</v>
      </c>
      <c r="E4" s="53" t="s">
        <v>479</v>
      </c>
      <c r="F4" s="53" t="s">
        <v>310</v>
      </c>
      <c r="G4" s="53" t="s">
        <v>480</v>
      </c>
      <c r="H4" s="53" t="s">
        <v>325</v>
      </c>
      <c r="I4" s="53" t="s">
        <v>537</v>
      </c>
      <c r="J4" s="53" t="s">
        <v>328</v>
      </c>
      <c r="K4" s="53" t="s">
        <v>488</v>
      </c>
      <c r="L4" s="53" t="s">
        <v>489</v>
      </c>
      <c r="M4" s="54" t="s">
        <v>337</v>
      </c>
    </row>
    <row r="5" spans="2:13" ht="45" customHeight="1" x14ac:dyDescent="0.15">
      <c r="B5" s="832"/>
      <c r="C5" s="431" t="s">
        <v>69</v>
      </c>
      <c r="D5" s="320" t="s">
        <v>481</v>
      </c>
      <c r="E5" s="320" t="s">
        <v>490</v>
      </c>
      <c r="F5" s="320" t="s">
        <v>312</v>
      </c>
      <c r="G5" s="431" t="s">
        <v>482</v>
      </c>
      <c r="H5" s="431" t="s">
        <v>314</v>
      </c>
      <c r="I5" s="431" t="s">
        <v>483</v>
      </c>
      <c r="J5" s="431" t="s">
        <v>327</v>
      </c>
      <c r="K5" s="431" t="s">
        <v>491</v>
      </c>
      <c r="L5" s="431" t="s">
        <v>334</v>
      </c>
      <c r="M5" s="55" t="s">
        <v>492</v>
      </c>
    </row>
    <row r="6" spans="2:13" ht="150" customHeight="1" x14ac:dyDescent="0.15">
      <c r="B6" s="832"/>
      <c r="C6" s="431" t="s">
        <v>75</v>
      </c>
      <c r="D6" s="321" t="s">
        <v>538</v>
      </c>
      <c r="E6" s="56"/>
      <c r="F6" s="321" t="s">
        <v>539</v>
      </c>
      <c r="G6" s="53" t="s">
        <v>484</v>
      </c>
      <c r="H6" s="53" t="s">
        <v>540</v>
      </c>
      <c r="I6" s="53" t="s">
        <v>333</v>
      </c>
      <c r="J6" s="53" t="s">
        <v>332</v>
      </c>
      <c r="K6" s="53" t="s">
        <v>331</v>
      </c>
      <c r="L6" s="53" t="s">
        <v>335</v>
      </c>
      <c r="M6" s="54" t="s">
        <v>339</v>
      </c>
    </row>
    <row r="7" spans="2:13" ht="20.100000000000001" customHeight="1" x14ac:dyDescent="0.15">
      <c r="B7" s="832"/>
      <c r="C7" s="57" t="s">
        <v>72</v>
      </c>
      <c r="D7" s="432"/>
      <c r="E7" s="432"/>
      <c r="F7" s="432"/>
      <c r="G7" s="431"/>
      <c r="H7" s="431"/>
      <c r="I7" s="431" t="s">
        <v>318</v>
      </c>
      <c r="J7" s="431"/>
      <c r="K7" s="431"/>
      <c r="L7" s="431"/>
      <c r="M7" s="55"/>
    </row>
    <row r="8" spans="2:13" ht="20.100000000000001" customHeight="1" x14ac:dyDescent="0.15">
      <c r="B8" s="832"/>
      <c r="C8" s="432" t="s">
        <v>73</v>
      </c>
      <c r="D8" s="432">
        <f>'[2]５　はるみ作業時間'!AN9</f>
        <v>18</v>
      </c>
      <c r="E8" s="432">
        <f>'[2]５　はるみ作業時間'!AN10</f>
        <v>8</v>
      </c>
      <c r="F8" s="432">
        <f>'[2]５　はるみ作業時間'!AN11</f>
        <v>24</v>
      </c>
      <c r="G8" s="431">
        <f>'[2]５　はるみ作業時間'!AN12</f>
        <v>20</v>
      </c>
      <c r="H8" s="431">
        <f>'[2]５　はるみ作業時間'!AN13</f>
        <v>8</v>
      </c>
      <c r="I8" s="431" t="s">
        <v>317</v>
      </c>
      <c r="J8" s="431">
        <f>'[2]５　はるみ作業時間'!AN15</f>
        <v>10</v>
      </c>
      <c r="K8" s="431">
        <f>'[2]５　はるみ作業時間'!AN16</f>
        <v>36</v>
      </c>
      <c r="L8" s="431">
        <f>'[2]５　はるみ作業時間'!AN17</f>
        <v>5</v>
      </c>
      <c r="M8" s="55">
        <f>'[2]５　はるみ作業時間'!AN18</f>
        <v>12</v>
      </c>
    </row>
    <row r="9" spans="2:13" ht="20.100000000000001" customHeight="1" x14ac:dyDescent="0.15">
      <c r="B9" s="832"/>
      <c r="C9" s="431" t="s">
        <v>74</v>
      </c>
      <c r="D9" s="431"/>
      <c r="E9" s="431"/>
      <c r="F9" s="431"/>
      <c r="G9" s="431"/>
      <c r="H9" s="431"/>
      <c r="I9" s="431"/>
      <c r="J9" s="431"/>
      <c r="K9" s="431"/>
      <c r="L9" s="431"/>
      <c r="M9" s="55"/>
    </row>
    <row r="10" spans="2:13" ht="150" customHeight="1" x14ac:dyDescent="0.15">
      <c r="B10" s="833" t="s">
        <v>70</v>
      </c>
      <c r="C10" s="834"/>
      <c r="D10" s="66"/>
      <c r="E10" s="66" t="s">
        <v>485</v>
      </c>
      <c r="F10" s="322" t="s">
        <v>336</v>
      </c>
      <c r="G10" s="322"/>
      <c r="H10" s="323"/>
      <c r="I10" s="322" t="s">
        <v>316</v>
      </c>
      <c r="J10" s="322" t="s">
        <v>29</v>
      </c>
      <c r="K10" s="323"/>
      <c r="L10" s="323"/>
      <c r="M10" s="324"/>
    </row>
    <row r="11" spans="2:13" ht="150" customHeight="1" thickBot="1" x14ac:dyDescent="0.2">
      <c r="B11" s="835" t="s">
        <v>71</v>
      </c>
      <c r="C11" s="836"/>
      <c r="D11" s="421" t="s">
        <v>486</v>
      </c>
      <c r="E11" s="422" t="s">
        <v>309</v>
      </c>
      <c r="F11" s="423" t="s">
        <v>311</v>
      </c>
      <c r="G11" s="423"/>
      <c r="H11" s="424"/>
      <c r="I11" s="424"/>
      <c r="J11" s="423" t="s">
        <v>545</v>
      </c>
      <c r="K11" s="424"/>
      <c r="L11" s="423"/>
      <c r="M11" s="425"/>
    </row>
    <row r="12" spans="2:13" ht="9.75" customHeight="1" x14ac:dyDescent="0.15">
      <c r="B12" s="58"/>
    </row>
  </sheetData>
  <mergeCells count="4">
    <mergeCell ref="B3:C3"/>
    <mergeCell ref="B4:B9"/>
    <mergeCell ref="B10:C10"/>
    <mergeCell ref="B11:C11"/>
  </mergeCells>
  <phoneticPr fontId="4"/>
  <pageMargins left="0.78740157480314965" right="0.78740157480314965" top="0.78740157480314965" bottom="0.78740157480314965" header="0.39370078740157483" footer="0.39370078740157483"/>
  <pageSetup paperSize="9" scale="68"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2"/>
  <sheetViews>
    <sheetView view="pageBreakPreview" topLeftCell="A4" zoomScale="80" zoomScaleNormal="75" zoomScaleSheetLayoutView="80" workbookViewId="0">
      <selection activeCell="B10" sqref="B10:C10"/>
    </sheetView>
  </sheetViews>
  <sheetFormatPr defaultRowHeight="13.5" x14ac:dyDescent="0.15"/>
  <cols>
    <col min="1" max="1" width="1.625" style="52" customWidth="1"/>
    <col min="2" max="2" width="7.625" style="52" customWidth="1"/>
    <col min="3" max="3" width="25.625" style="52" customWidth="1"/>
    <col min="4" max="5" width="15.625" style="52" customWidth="1"/>
    <col min="6" max="6" width="25.625" style="52" customWidth="1"/>
    <col min="7" max="13" width="15.625" style="52" customWidth="1"/>
    <col min="14" max="16384" width="9" style="52"/>
  </cols>
  <sheetData>
    <row r="1" spans="2:13" ht="9.9499999999999993" customHeight="1" x14ac:dyDescent="0.15">
      <c r="B1" s="51"/>
      <c r="C1" s="51"/>
      <c r="D1" s="51"/>
      <c r="E1" s="51"/>
      <c r="F1" s="51"/>
      <c r="G1" s="51"/>
      <c r="H1" s="51"/>
      <c r="I1" s="51"/>
      <c r="J1" s="51"/>
      <c r="K1" s="51"/>
      <c r="L1" s="51"/>
    </row>
    <row r="2" spans="2:13" ht="24.95" customHeight="1" thickBot="1" x14ac:dyDescent="0.2">
      <c r="B2" s="179" t="s">
        <v>180</v>
      </c>
      <c r="F2" s="197" t="s">
        <v>162</v>
      </c>
      <c r="G2" s="179" t="s">
        <v>541</v>
      </c>
      <c r="I2" s="197" t="s">
        <v>163</v>
      </c>
      <c r="J2" s="179" t="s">
        <v>219</v>
      </c>
    </row>
    <row r="3" spans="2:13" ht="20.100000000000001" customHeight="1" x14ac:dyDescent="0.15">
      <c r="B3" s="830" t="s">
        <v>76</v>
      </c>
      <c r="C3" s="831"/>
      <c r="D3" s="433" t="s">
        <v>307</v>
      </c>
      <c r="E3" s="433" t="s">
        <v>298</v>
      </c>
      <c r="F3" s="433" t="s">
        <v>299</v>
      </c>
      <c r="G3" s="433" t="s">
        <v>300</v>
      </c>
      <c r="H3" s="433" t="s">
        <v>301</v>
      </c>
      <c r="I3" s="433" t="s">
        <v>302</v>
      </c>
      <c r="J3" s="433" t="s">
        <v>303</v>
      </c>
      <c r="K3" s="433" t="s">
        <v>304</v>
      </c>
      <c r="L3" s="433" t="s">
        <v>323</v>
      </c>
      <c r="M3" s="420" t="s">
        <v>305</v>
      </c>
    </row>
    <row r="4" spans="2:13" ht="150" customHeight="1" x14ac:dyDescent="0.15">
      <c r="B4" s="832" t="s">
        <v>67</v>
      </c>
      <c r="C4" s="431" t="s">
        <v>68</v>
      </c>
      <c r="D4" s="53" t="s">
        <v>326</v>
      </c>
      <c r="E4" s="53" t="s">
        <v>345</v>
      </c>
      <c r="F4" s="53" t="s">
        <v>310</v>
      </c>
      <c r="G4" s="53" t="s">
        <v>324</v>
      </c>
      <c r="H4" s="53" t="s">
        <v>325</v>
      </c>
      <c r="I4" s="53" t="s">
        <v>537</v>
      </c>
      <c r="J4" s="53" t="s">
        <v>328</v>
      </c>
      <c r="K4" s="53" t="s">
        <v>329</v>
      </c>
      <c r="L4" s="53" t="s">
        <v>347</v>
      </c>
      <c r="M4" s="54" t="s">
        <v>337</v>
      </c>
    </row>
    <row r="5" spans="2:13" ht="42.75" customHeight="1" x14ac:dyDescent="0.15">
      <c r="B5" s="832"/>
      <c r="C5" s="431" t="s">
        <v>69</v>
      </c>
      <c r="D5" s="320" t="s">
        <v>315</v>
      </c>
      <c r="E5" s="320" t="s">
        <v>343</v>
      </c>
      <c r="F5" s="320" t="s">
        <v>312</v>
      </c>
      <c r="G5" s="431" t="s">
        <v>313</v>
      </c>
      <c r="H5" s="431" t="s">
        <v>314</v>
      </c>
      <c r="I5" s="431" t="s">
        <v>322</v>
      </c>
      <c r="J5" s="431" t="s">
        <v>327</v>
      </c>
      <c r="K5" s="431" t="s">
        <v>330</v>
      </c>
      <c r="L5" s="431" t="s">
        <v>334</v>
      </c>
      <c r="M5" s="55" t="s">
        <v>338</v>
      </c>
    </row>
    <row r="6" spans="2:13" ht="150" customHeight="1" x14ac:dyDescent="0.15">
      <c r="B6" s="832"/>
      <c r="C6" s="431" t="s">
        <v>75</v>
      </c>
      <c r="D6" s="321" t="s">
        <v>538</v>
      </c>
      <c r="E6" s="56"/>
      <c r="F6" s="321" t="s">
        <v>539</v>
      </c>
      <c r="G6" s="53" t="s">
        <v>269</v>
      </c>
      <c r="H6" s="53" t="s">
        <v>540</v>
      </c>
      <c r="I6" s="53" t="s">
        <v>333</v>
      </c>
      <c r="J6" s="53" t="s">
        <v>332</v>
      </c>
      <c r="K6" s="53" t="s">
        <v>331</v>
      </c>
      <c r="L6" s="53" t="s">
        <v>335</v>
      </c>
      <c r="M6" s="54" t="s">
        <v>339</v>
      </c>
    </row>
    <row r="7" spans="2:13" ht="20.100000000000001" customHeight="1" x14ac:dyDescent="0.15">
      <c r="B7" s="832"/>
      <c r="C7" s="57" t="s">
        <v>72</v>
      </c>
      <c r="D7" s="432"/>
      <c r="E7" s="432"/>
      <c r="F7" s="432"/>
      <c r="G7" s="431"/>
      <c r="H7" s="431">
        <f>'[3]５　はっさく作業時間'!AN13</f>
        <v>8</v>
      </c>
      <c r="I7" s="431" t="s">
        <v>318</v>
      </c>
      <c r="J7" s="431">
        <f>'[3]５　はっさく作業時間'!AN15</f>
        <v>10</v>
      </c>
      <c r="K7" s="431"/>
      <c r="L7" s="431"/>
      <c r="M7" s="55"/>
    </row>
    <row r="8" spans="2:13" ht="20.100000000000001" customHeight="1" x14ac:dyDescent="0.15">
      <c r="B8" s="832"/>
      <c r="C8" s="432" t="s">
        <v>73</v>
      </c>
      <c r="D8" s="432">
        <f>'[3]５　はっさく作業時間'!K9+'[3]５　はっさく作業時間'!L9</f>
        <v>8</v>
      </c>
      <c r="E8" s="432">
        <v>8</v>
      </c>
      <c r="F8" s="432">
        <f>'[3]５　はっさく作業時間'!AN11</f>
        <v>24</v>
      </c>
      <c r="G8" s="431">
        <f>'[3]５　はっさく作業時間'!AN12</f>
        <v>28</v>
      </c>
      <c r="H8" s="431"/>
      <c r="I8" s="431" t="s">
        <v>317</v>
      </c>
      <c r="J8" s="431"/>
      <c r="K8" s="431">
        <f>'[3]５　はっさく作業時間'!AN16</f>
        <v>28</v>
      </c>
      <c r="L8" s="431">
        <f>'[3]５　はっさく作業時間'!AN17</f>
        <v>6</v>
      </c>
      <c r="M8" s="55">
        <f>'[3]５　はっさく作業時間'!AN18</f>
        <v>9</v>
      </c>
    </row>
    <row r="9" spans="2:13" ht="20.100000000000001" customHeight="1" x14ac:dyDescent="0.15">
      <c r="B9" s="832"/>
      <c r="C9" s="431" t="s">
        <v>74</v>
      </c>
      <c r="D9" s="431"/>
      <c r="E9" s="431"/>
      <c r="F9" s="431"/>
      <c r="G9" s="431"/>
      <c r="H9" s="431"/>
      <c r="I9" s="431"/>
      <c r="J9" s="431"/>
      <c r="K9" s="431"/>
      <c r="L9" s="431"/>
      <c r="M9" s="55"/>
    </row>
    <row r="10" spans="2:13" ht="150" customHeight="1" x14ac:dyDescent="0.15">
      <c r="B10" s="833" t="s">
        <v>70</v>
      </c>
      <c r="C10" s="834"/>
      <c r="D10" s="66"/>
      <c r="E10" s="66" t="s">
        <v>344</v>
      </c>
      <c r="F10" s="322" t="s">
        <v>336</v>
      </c>
      <c r="G10" s="322"/>
      <c r="H10" s="323"/>
      <c r="I10" s="322" t="s">
        <v>316</v>
      </c>
      <c r="J10" s="322" t="s">
        <v>29</v>
      </c>
      <c r="K10" s="323"/>
      <c r="L10" s="323"/>
      <c r="M10" s="324"/>
    </row>
    <row r="11" spans="2:13" ht="150" customHeight="1" thickBot="1" x14ac:dyDescent="0.2">
      <c r="B11" s="835" t="s">
        <v>71</v>
      </c>
      <c r="C11" s="836"/>
      <c r="D11" s="422"/>
      <c r="E11" s="422" t="s">
        <v>309</v>
      </c>
      <c r="F11" s="427" t="s">
        <v>311</v>
      </c>
      <c r="G11" s="427" t="s">
        <v>542</v>
      </c>
      <c r="H11" s="428"/>
      <c r="I11" s="428"/>
      <c r="J11" s="427" t="s">
        <v>543</v>
      </c>
      <c r="K11" s="428"/>
      <c r="L11" s="427" t="s">
        <v>346</v>
      </c>
      <c r="M11" s="492"/>
    </row>
    <row r="12" spans="2:13" ht="9.75" customHeight="1" x14ac:dyDescent="0.15">
      <c r="B12" s="58"/>
    </row>
  </sheetData>
  <mergeCells count="4">
    <mergeCell ref="B3:C3"/>
    <mergeCell ref="B4:B9"/>
    <mergeCell ref="B10:C10"/>
    <mergeCell ref="B11:C11"/>
  </mergeCells>
  <phoneticPr fontId="4"/>
  <pageMargins left="0.78740157480314965" right="0.78740157480314965" top="0.78740157480314965" bottom="0.78740157480314965" header="0.39370078740157483" footer="0.39370078740157483"/>
  <pageSetup paperSize="9" scale="64"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2"/>
  <sheetViews>
    <sheetView tabSelected="1" zoomScale="75" zoomScaleNormal="75" zoomScaleSheetLayoutView="75" workbookViewId="0"/>
  </sheetViews>
  <sheetFormatPr defaultRowHeight="13.5" x14ac:dyDescent="0.15"/>
  <cols>
    <col min="1" max="1" width="1.625" style="52" customWidth="1"/>
    <col min="2" max="2" width="7.625" style="52" customWidth="1"/>
    <col min="3" max="4" width="9.75" style="52" customWidth="1"/>
    <col min="5" max="6" width="9" style="52"/>
    <col min="7" max="7" width="3.5" style="52" customWidth="1"/>
    <col min="8" max="12" width="4.125" style="52" customWidth="1"/>
    <col min="13" max="13" width="4" style="52" customWidth="1"/>
    <col min="14" max="42" width="3.5" style="52" customWidth="1"/>
    <col min="43" max="43" width="1.375" style="52" customWidth="1"/>
    <col min="44" max="16384" width="9" style="52"/>
  </cols>
  <sheetData>
    <row r="1" spans="1:38" ht="9.9499999999999993" customHeight="1" thickBot="1" x14ac:dyDescent="0.2">
      <c r="B1" s="51"/>
      <c r="C1" s="51"/>
      <c r="D1" s="51"/>
      <c r="E1" s="51"/>
      <c r="F1" s="51"/>
      <c r="G1" s="51"/>
      <c r="H1" s="51"/>
      <c r="I1" s="51"/>
      <c r="J1" s="51"/>
      <c r="K1" s="51"/>
      <c r="L1" s="51"/>
    </row>
    <row r="2" spans="1:38" ht="39.950000000000003" customHeight="1" thickBot="1" x14ac:dyDescent="0.2">
      <c r="A2" s="59"/>
      <c r="B2" s="773" t="s">
        <v>1077</v>
      </c>
      <c r="C2" s="976" t="s">
        <v>1125</v>
      </c>
      <c r="D2" s="977"/>
      <c r="E2" s="774" t="s">
        <v>54</v>
      </c>
      <c r="F2" s="976" t="s">
        <v>1119</v>
      </c>
      <c r="G2" s="978"/>
      <c r="H2" s="978"/>
      <c r="I2" s="978"/>
      <c r="J2" s="978"/>
      <c r="K2" s="978"/>
      <c r="L2" s="978"/>
      <c r="M2" s="978"/>
      <c r="N2" s="977"/>
      <c r="O2" s="979" t="s">
        <v>55</v>
      </c>
      <c r="P2" s="980"/>
      <c r="Q2" s="981"/>
      <c r="R2" s="982" t="s">
        <v>348</v>
      </c>
      <c r="S2" s="983"/>
      <c r="T2" s="983"/>
      <c r="U2" s="983"/>
      <c r="V2" s="982" t="s">
        <v>56</v>
      </c>
      <c r="W2" s="983"/>
      <c r="X2" s="983"/>
      <c r="Y2" s="984" t="s">
        <v>1068</v>
      </c>
      <c r="Z2" s="985"/>
      <c r="AA2" s="986"/>
      <c r="AB2" s="60"/>
      <c r="AC2" s="60"/>
      <c r="AD2" s="60"/>
    </row>
    <row r="3" spans="1:38" ht="9.9499999999999993" customHeight="1" x14ac:dyDescent="0.15">
      <c r="B3" s="61"/>
    </row>
    <row r="4" spans="1:38" ht="24.95" customHeight="1" thickBot="1" x14ac:dyDescent="0.2">
      <c r="B4" s="52" t="s">
        <v>1078</v>
      </c>
    </row>
    <row r="5" spans="1:38" ht="20.100000000000001" customHeight="1" x14ac:dyDescent="0.15">
      <c r="B5" s="972" t="s">
        <v>1079</v>
      </c>
      <c r="C5" s="916"/>
      <c r="D5" s="973" t="s">
        <v>1126</v>
      </c>
      <c r="E5" s="974"/>
      <c r="F5" s="974"/>
      <c r="G5" s="975"/>
      <c r="H5" s="915" t="s">
        <v>1080</v>
      </c>
      <c r="I5" s="916"/>
      <c r="J5" s="916"/>
      <c r="K5" s="916"/>
      <c r="L5" s="916"/>
      <c r="M5" s="916"/>
      <c r="N5" s="916"/>
      <c r="O5" s="916"/>
      <c r="P5" s="916"/>
      <c r="Q5" s="916"/>
      <c r="R5" s="916"/>
      <c r="S5" s="916"/>
      <c r="T5" s="916"/>
      <c r="U5" s="916"/>
      <c r="V5" s="916"/>
      <c r="W5" s="916"/>
      <c r="X5" s="916"/>
      <c r="Y5" s="916"/>
      <c r="Z5" s="916"/>
      <c r="AA5" s="918"/>
      <c r="AD5" s="60"/>
      <c r="AE5" s="60"/>
      <c r="AF5" s="60"/>
      <c r="AG5" s="60"/>
      <c r="AH5" s="60"/>
      <c r="AI5" s="60"/>
      <c r="AJ5" s="60"/>
      <c r="AK5" s="60"/>
      <c r="AL5" s="60"/>
    </row>
    <row r="6" spans="1:38" ht="20.100000000000001" customHeight="1" x14ac:dyDescent="0.15">
      <c r="B6" s="924" t="s">
        <v>1081</v>
      </c>
      <c r="C6" s="925"/>
      <c r="D6" s="925"/>
      <c r="E6" s="925"/>
      <c r="F6" s="925"/>
      <c r="G6" s="940"/>
      <c r="H6" s="940" t="s">
        <v>1082</v>
      </c>
      <c r="I6" s="934"/>
      <c r="J6" s="934"/>
      <c r="K6" s="934"/>
      <c r="L6" s="934"/>
      <c r="M6" s="934"/>
      <c r="N6" s="940" t="s">
        <v>1083</v>
      </c>
      <c r="O6" s="934"/>
      <c r="P6" s="934"/>
      <c r="Q6" s="940" t="s">
        <v>1084</v>
      </c>
      <c r="R6" s="934"/>
      <c r="S6" s="934"/>
      <c r="T6" s="934"/>
      <c r="U6" s="934"/>
      <c r="V6" s="934"/>
      <c r="W6" s="934"/>
      <c r="X6" s="941"/>
      <c r="Y6" s="934" t="s">
        <v>1085</v>
      </c>
      <c r="Z6" s="934"/>
      <c r="AA6" s="935"/>
    </row>
    <row r="7" spans="1:38" ht="20.100000000000001" customHeight="1" x14ac:dyDescent="0.15">
      <c r="B7" s="897" t="s">
        <v>1086</v>
      </c>
      <c r="C7" s="964"/>
      <c r="D7" s="965"/>
      <c r="E7" s="966"/>
      <c r="F7" s="966"/>
      <c r="G7" s="966"/>
      <c r="H7" s="912" t="s">
        <v>1087</v>
      </c>
      <c r="I7" s="913"/>
      <c r="J7" s="913"/>
      <c r="K7" s="913" t="s">
        <v>1087</v>
      </c>
      <c r="L7" s="913"/>
      <c r="M7" s="914"/>
      <c r="N7" s="940">
        <v>10</v>
      </c>
      <c r="O7" s="934">
        <v>0.3</v>
      </c>
      <c r="P7" s="941">
        <v>0.3</v>
      </c>
      <c r="Q7" s="967"/>
      <c r="R7" s="968"/>
      <c r="S7" s="968"/>
      <c r="T7" s="968"/>
      <c r="U7" s="968"/>
      <c r="V7" s="968"/>
      <c r="W7" s="968"/>
      <c r="X7" s="969"/>
      <c r="Y7" s="970"/>
      <c r="Z7" s="970"/>
      <c r="AA7" s="971"/>
    </row>
    <row r="8" spans="1:38" ht="20.100000000000001" customHeight="1" x14ac:dyDescent="0.15">
      <c r="B8" s="924" t="s">
        <v>1088</v>
      </c>
      <c r="C8" s="925"/>
      <c r="D8" s="939"/>
      <c r="E8" s="932"/>
      <c r="F8" s="932"/>
      <c r="G8" s="933"/>
      <c r="H8" s="912" t="s">
        <v>524</v>
      </c>
      <c r="I8" s="913"/>
      <c r="J8" s="913"/>
      <c r="K8" s="913" t="s">
        <v>353</v>
      </c>
      <c r="L8" s="913"/>
      <c r="M8" s="914"/>
      <c r="N8" s="940">
        <v>20</v>
      </c>
      <c r="O8" s="934">
        <v>1</v>
      </c>
      <c r="P8" s="941">
        <v>1</v>
      </c>
      <c r="Q8" s="931"/>
      <c r="R8" s="932"/>
      <c r="S8" s="932"/>
      <c r="T8" s="932"/>
      <c r="U8" s="932"/>
      <c r="V8" s="932"/>
      <c r="W8" s="932"/>
      <c r="X8" s="933"/>
      <c r="Y8" s="940"/>
      <c r="Z8" s="934"/>
      <c r="AA8" s="935"/>
    </row>
    <row r="9" spans="1:38" ht="20.100000000000001" customHeight="1" x14ac:dyDescent="0.15">
      <c r="B9" s="924" t="s">
        <v>1089</v>
      </c>
      <c r="C9" s="925"/>
      <c r="D9" s="939" t="s">
        <v>1090</v>
      </c>
      <c r="E9" s="932"/>
      <c r="F9" s="932"/>
      <c r="G9" s="933"/>
      <c r="H9" s="912" t="s">
        <v>1091</v>
      </c>
      <c r="I9" s="913"/>
      <c r="J9" s="913"/>
      <c r="K9" s="913" t="s">
        <v>353</v>
      </c>
      <c r="L9" s="913"/>
      <c r="M9" s="914"/>
      <c r="N9" s="940">
        <v>20</v>
      </c>
      <c r="O9" s="934">
        <v>1</v>
      </c>
      <c r="P9" s="941">
        <v>1</v>
      </c>
      <c r="Q9" s="931"/>
      <c r="R9" s="932"/>
      <c r="S9" s="932"/>
      <c r="T9" s="932"/>
      <c r="U9" s="932"/>
      <c r="V9" s="932"/>
      <c r="W9" s="932"/>
      <c r="X9" s="933"/>
      <c r="Y9" s="940"/>
      <c r="Z9" s="934"/>
      <c r="AA9" s="935"/>
    </row>
    <row r="10" spans="1:38" ht="20.100000000000001" customHeight="1" x14ac:dyDescent="0.15">
      <c r="B10" s="961" t="s">
        <v>525</v>
      </c>
      <c r="C10" s="941"/>
      <c r="D10" s="939"/>
      <c r="E10" s="932"/>
      <c r="F10" s="932"/>
      <c r="G10" s="933"/>
      <c r="H10" s="912" t="s">
        <v>526</v>
      </c>
      <c r="I10" s="913"/>
      <c r="J10" s="913"/>
      <c r="K10" s="913" t="s">
        <v>354</v>
      </c>
      <c r="L10" s="913"/>
      <c r="M10" s="914"/>
      <c r="N10" s="940">
        <v>20</v>
      </c>
      <c r="O10" s="934">
        <v>1.5</v>
      </c>
      <c r="P10" s="941">
        <v>1.5</v>
      </c>
      <c r="Q10" s="931"/>
      <c r="R10" s="932"/>
      <c r="S10" s="932"/>
      <c r="T10" s="932"/>
      <c r="U10" s="932"/>
      <c r="V10" s="932"/>
      <c r="W10" s="932"/>
      <c r="X10" s="933"/>
      <c r="Y10" s="940"/>
      <c r="Z10" s="934"/>
      <c r="AA10" s="935"/>
    </row>
    <row r="11" spans="1:38" ht="20.100000000000001" customHeight="1" x14ac:dyDescent="0.15">
      <c r="B11" s="961" t="s">
        <v>527</v>
      </c>
      <c r="C11" s="941"/>
      <c r="D11" s="939"/>
      <c r="E11" s="932"/>
      <c r="F11" s="932"/>
      <c r="G11" s="933"/>
      <c r="H11" s="912" t="s">
        <v>1092</v>
      </c>
      <c r="I11" s="913"/>
      <c r="J11" s="913"/>
      <c r="K11" s="913" t="s">
        <v>354</v>
      </c>
      <c r="L11" s="913"/>
      <c r="M11" s="914"/>
      <c r="N11" s="940">
        <v>20</v>
      </c>
      <c r="O11" s="934">
        <v>1.5</v>
      </c>
      <c r="P11" s="941">
        <v>1.5</v>
      </c>
      <c r="Q11" s="931"/>
      <c r="R11" s="932"/>
      <c r="S11" s="932"/>
      <c r="T11" s="932"/>
      <c r="U11" s="932"/>
      <c r="V11" s="932"/>
      <c r="W11" s="932"/>
      <c r="X11" s="933"/>
      <c r="Y11" s="940"/>
      <c r="Z11" s="934"/>
      <c r="AA11" s="935"/>
    </row>
    <row r="12" spans="1:38" ht="20.100000000000001" customHeight="1" x14ac:dyDescent="0.15">
      <c r="B12" s="961"/>
      <c r="C12" s="941"/>
      <c r="D12" s="927"/>
      <c r="E12" s="962"/>
      <c r="F12" s="962"/>
      <c r="G12" s="963"/>
      <c r="H12" s="912" t="s">
        <v>349</v>
      </c>
      <c r="I12" s="913"/>
      <c r="J12" s="913"/>
      <c r="K12" s="913" t="s">
        <v>349</v>
      </c>
      <c r="L12" s="913"/>
      <c r="M12" s="914"/>
      <c r="N12" s="940">
        <v>70</v>
      </c>
      <c r="O12" s="934">
        <v>4</v>
      </c>
      <c r="P12" s="941">
        <v>4</v>
      </c>
      <c r="Q12" s="931"/>
      <c r="R12" s="932"/>
      <c r="S12" s="932"/>
      <c r="T12" s="932"/>
      <c r="U12" s="932"/>
      <c r="V12" s="932"/>
      <c r="W12" s="932"/>
      <c r="X12" s="933"/>
      <c r="Y12" s="940"/>
      <c r="Z12" s="934"/>
      <c r="AA12" s="935"/>
    </row>
    <row r="13" spans="1:38" ht="20.100000000000001" customHeight="1" x14ac:dyDescent="0.15">
      <c r="B13" s="953"/>
      <c r="C13" s="954"/>
      <c r="D13" s="955"/>
      <c r="E13" s="955"/>
      <c r="F13" s="955"/>
      <c r="G13" s="956"/>
      <c r="H13" s="912" t="s">
        <v>350</v>
      </c>
      <c r="I13" s="913"/>
      <c r="J13" s="913"/>
      <c r="K13" s="913" t="s">
        <v>350</v>
      </c>
      <c r="L13" s="913"/>
      <c r="M13" s="914"/>
      <c r="N13" s="936">
        <v>20</v>
      </c>
      <c r="O13" s="937">
        <v>0.7</v>
      </c>
      <c r="P13" s="938">
        <v>0.7</v>
      </c>
      <c r="Q13" s="957"/>
      <c r="R13" s="958"/>
      <c r="S13" s="958"/>
      <c r="T13" s="958"/>
      <c r="U13" s="958"/>
      <c r="V13" s="958"/>
      <c r="W13" s="958"/>
      <c r="X13" s="959"/>
      <c r="Y13" s="937"/>
      <c r="Z13" s="937"/>
      <c r="AA13" s="960"/>
    </row>
    <row r="14" spans="1:38" ht="20.100000000000001" customHeight="1" x14ac:dyDescent="0.15">
      <c r="B14" s="942"/>
      <c r="C14" s="943"/>
      <c r="D14" s="944"/>
      <c r="E14" s="945"/>
      <c r="F14" s="945"/>
      <c r="G14" s="946"/>
      <c r="H14" s="912" t="s">
        <v>1093</v>
      </c>
      <c r="I14" s="913"/>
      <c r="J14" s="913"/>
      <c r="K14" s="913" t="s">
        <v>1093</v>
      </c>
      <c r="L14" s="913"/>
      <c r="M14" s="914"/>
      <c r="N14" s="947">
        <v>10</v>
      </c>
      <c r="O14" s="948">
        <v>0.5</v>
      </c>
      <c r="P14" s="943">
        <v>0.5</v>
      </c>
      <c r="Q14" s="949"/>
      <c r="R14" s="950"/>
      <c r="S14" s="950"/>
      <c r="T14" s="950"/>
      <c r="U14" s="950"/>
      <c r="V14" s="950"/>
      <c r="W14" s="950"/>
      <c r="X14" s="951"/>
      <c r="Y14" s="947"/>
      <c r="Z14" s="948"/>
      <c r="AA14" s="952"/>
    </row>
    <row r="15" spans="1:38" ht="20.100000000000001" customHeight="1" x14ac:dyDescent="0.15">
      <c r="B15" s="924"/>
      <c r="C15" s="925"/>
      <c r="D15" s="939"/>
      <c r="E15" s="932"/>
      <c r="F15" s="932"/>
      <c r="G15" s="933"/>
      <c r="H15" s="912" t="s">
        <v>1094</v>
      </c>
      <c r="I15" s="913"/>
      <c r="J15" s="913"/>
      <c r="K15" s="913" t="s">
        <v>350</v>
      </c>
      <c r="L15" s="913"/>
      <c r="M15" s="914"/>
      <c r="N15" s="940">
        <v>10</v>
      </c>
      <c r="O15" s="934">
        <v>0.5</v>
      </c>
      <c r="P15" s="941">
        <v>0.5</v>
      </c>
      <c r="Q15" s="931"/>
      <c r="R15" s="932"/>
      <c r="S15" s="932"/>
      <c r="T15" s="932"/>
      <c r="U15" s="932"/>
      <c r="V15" s="932"/>
      <c r="W15" s="932"/>
      <c r="X15" s="933"/>
      <c r="Y15" s="940"/>
      <c r="Z15" s="934"/>
      <c r="AA15" s="935"/>
    </row>
    <row r="16" spans="1:38" ht="20.100000000000001" customHeight="1" x14ac:dyDescent="0.15">
      <c r="B16" s="924"/>
      <c r="C16" s="925"/>
      <c r="D16" s="926"/>
      <c r="E16" s="926"/>
      <c r="F16" s="926"/>
      <c r="G16" s="927"/>
      <c r="H16" s="912" t="s">
        <v>351</v>
      </c>
      <c r="I16" s="913"/>
      <c r="J16" s="913"/>
      <c r="K16" s="913" t="s">
        <v>351</v>
      </c>
      <c r="L16" s="913"/>
      <c r="M16" s="914"/>
      <c r="N16" s="936">
        <v>20</v>
      </c>
      <c r="O16" s="937">
        <v>0.5</v>
      </c>
      <c r="P16" s="938">
        <v>0.5</v>
      </c>
      <c r="Q16" s="931"/>
      <c r="R16" s="932"/>
      <c r="S16" s="932"/>
      <c r="T16" s="932"/>
      <c r="U16" s="932"/>
      <c r="V16" s="932"/>
      <c r="W16" s="932"/>
      <c r="X16" s="933"/>
      <c r="Y16" s="934"/>
      <c r="Z16" s="934"/>
      <c r="AA16" s="935"/>
    </row>
    <row r="17" spans="2:42" ht="20.100000000000001" customHeight="1" x14ac:dyDescent="0.15">
      <c r="B17" s="924"/>
      <c r="C17" s="925"/>
      <c r="D17" s="926"/>
      <c r="E17" s="926"/>
      <c r="F17" s="926"/>
      <c r="G17" s="927"/>
      <c r="H17" s="912" t="s">
        <v>356</v>
      </c>
      <c r="I17" s="913"/>
      <c r="J17" s="913"/>
      <c r="K17" s="913"/>
      <c r="L17" s="913"/>
      <c r="M17" s="914"/>
      <c r="N17" s="936">
        <v>30</v>
      </c>
      <c r="O17" s="937"/>
      <c r="P17" s="938"/>
      <c r="Q17" s="931"/>
      <c r="R17" s="932"/>
      <c r="S17" s="932"/>
      <c r="T17" s="932"/>
      <c r="U17" s="932"/>
      <c r="V17" s="932"/>
      <c r="W17" s="932"/>
      <c r="X17" s="933"/>
      <c r="Y17" s="934"/>
      <c r="Z17" s="934"/>
      <c r="AA17" s="935"/>
    </row>
    <row r="18" spans="2:42" ht="20.100000000000001" customHeight="1" thickBot="1" x14ac:dyDescent="0.2">
      <c r="B18" s="924"/>
      <c r="C18" s="925"/>
      <c r="D18" s="926"/>
      <c r="E18" s="926"/>
      <c r="F18" s="926"/>
      <c r="G18" s="927"/>
      <c r="H18" s="912" t="s">
        <v>355</v>
      </c>
      <c r="I18" s="913"/>
      <c r="J18" s="913"/>
      <c r="K18" s="913"/>
      <c r="L18" s="913"/>
      <c r="M18" s="914"/>
      <c r="N18" s="928">
        <f>SUM(N7:N17)</f>
        <v>250</v>
      </c>
      <c r="O18" s="929"/>
      <c r="P18" s="930"/>
      <c r="Q18" s="931"/>
      <c r="R18" s="932"/>
      <c r="S18" s="932"/>
      <c r="T18" s="932"/>
      <c r="U18" s="932"/>
      <c r="V18" s="932"/>
      <c r="W18" s="932"/>
      <c r="X18" s="933"/>
      <c r="Y18" s="934"/>
      <c r="Z18" s="934"/>
      <c r="AA18" s="935"/>
    </row>
    <row r="19" spans="2:42" ht="20.100000000000001" customHeight="1" x14ac:dyDescent="0.15">
      <c r="B19" s="906" t="s">
        <v>77</v>
      </c>
      <c r="C19" s="915" t="s">
        <v>534</v>
      </c>
      <c r="D19" s="916"/>
      <c r="E19" s="917"/>
      <c r="F19" s="775" t="s">
        <v>535</v>
      </c>
      <c r="G19" s="915">
        <v>1</v>
      </c>
      <c r="H19" s="916"/>
      <c r="I19" s="916"/>
      <c r="J19" s="915">
        <v>2</v>
      </c>
      <c r="K19" s="916"/>
      <c r="L19" s="917"/>
      <c r="M19" s="916">
        <v>3</v>
      </c>
      <c r="N19" s="916"/>
      <c r="O19" s="923"/>
      <c r="P19" s="915">
        <v>4</v>
      </c>
      <c r="Q19" s="916"/>
      <c r="R19" s="917"/>
      <c r="S19" s="922">
        <v>5</v>
      </c>
      <c r="T19" s="916"/>
      <c r="U19" s="923"/>
      <c r="V19" s="915">
        <v>6</v>
      </c>
      <c r="W19" s="916"/>
      <c r="X19" s="917"/>
      <c r="Y19" s="922">
        <v>7</v>
      </c>
      <c r="Z19" s="916"/>
      <c r="AA19" s="923"/>
      <c r="AB19" s="915">
        <v>8</v>
      </c>
      <c r="AC19" s="916"/>
      <c r="AD19" s="917"/>
      <c r="AE19" s="922">
        <v>9</v>
      </c>
      <c r="AF19" s="916"/>
      <c r="AG19" s="923"/>
      <c r="AH19" s="915">
        <v>10</v>
      </c>
      <c r="AI19" s="916"/>
      <c r="AJ19" s="917"/>
      <c r="AK19" s="915">
        <v>11</v>
      </c>
      <c r="AL19" s="916"/>
      <c r="AM19" s="917"/>
      <c r="AN19" s="916">
        <v>12</v>
      </c>
      <c r="AO19" s="916"/>
      <c r="AP19" s="918"/>
    </row>
    <row r="20" spans="2:42" ht="20.100000000000001" hidden="1" customHeight="1" x14ac:dyDescent="0.15">
      <c r="B20" s="907"/>
      <c r="C20" s="919" t="s">
        <v>352</v>
      </c>
      <c r="D20" s="920"/>
      <c r="E20" s="921"/>
      <c r="F20" s="776">
        <v>0</v>
      </c>
      <c r="G20" s="730"/>
      <c r="H20" s="768"/>
      <c r="I20" s="768"/>
      <c r="J20" s="730"/>
      <c r="K20" s="768"/>
      <c r="L20" s="731"/>
      <c r="M20" s="768"/>
      <c r="N20" s="768"/>
      <c r="O20" s="62"/>
      <c r="P20" s="730"/>
      <c r="Q20" s="768"/>
      <c r="R20" s="731"/>
      <c r="S20" s="63"/>
      <c r="T20" s="768"/>
      <c r="U20" s="62"/>
      <c r="V20" s="730"/>
      <c r="W20" s="768"/>
      <c r="X20" s="731"/>
      <c r="Y20" s="63"/>
      <c r="Z20" s="768"/>
      <c r="AA20" s="62"/>
      <c r="AB20" s="730"/>
      <c r="AC20" s="768"/>
      <c r="AD20" s="731"/>
      <c r="AE20" s="730"/>
      <c r="AF20" s="768"/>
      <c r="AG20" s="731"/>
      <c r="AH20" s="730"/>
      <c r="AI20" s="768"/>
      <c r="AJ20" s="731"/>
      <c r="AK20" s="730"/>
      <c r="AL20" s="768"/>
      <c r="AM20" s="731"/>
      <c r="AN20" s="768"/>
      <c r="AO20" s="768"/>
      <c r="AP20" s="735"/>
    </row>
    <row r="21" spans="2:42" ht="20.100000000000001" customHeight="1" x14ac:dyDescent="0.15">
      <c r="B21" s="907"/>
      <c r="C21" s="909" t="s">
        <v>352</v>
      </c>
      <c r="D21" s="910"/>
      <c r="E21" s="911"/>
      <c r="F21" s="729">
        <v>10</v>
      </c>
      <c r="G21" s="730"/>
      <c r="H21" s="768"/>
      <c r="I21" s="768"/>
      <c r="J21" s="730"/>
      <c r="K21" s="768"/>
      <c r="L21" s="731"/>
      <c r="M21" s="768"/>
      <c r="N21" s="768"/>
      <c r="O21" s="62"/>
      <c r="P21" s="730"/>
      <c r="Q21" s="768"/>
      <c r="R21" s="731"/>
      <c r="S21" s="63"/>
      <c r="T21" s="768"/>
      <c r="U21" s="62"/>
      <c r="V21" s="730"/>
      <c r="W21" s="768"/>
      <c r="X21" s="731"/>
      <c r="Y21" s="63"/>
      <c r="Z21" s="768"/>
      <c r="AA21" s="62"/>
      <c r="AB21" s="730"/>
      <c r="AC21" s="768"/>
      <c r="AD21" s="731"/>
      <c r="AE21" s="730"/>
      <c r="AF21" s="768"/>
      <c r="AG21" s="731"/>
      <c r="AH21" s="732"/>
      <c r="AI21" s="733"/>
      <c r="AJ21" s="734"/>
      <c r="AK21" s="732"/>
      <c r="AL21" s="733"/>
      <c r="AM21" s="734"/>
      <c r="AN21" s="733"/>
      <c r="AO21" s="733"/>
      <c r="AP21" s="735"/>
    </row>
    <row r="22" spans="2:42" ht="20.100000000000001" customHeight="1" x14ac:dyDescent="0.15">
      <c r="B22" s="907"/>
      <c r="C22" s="909" t="s">
        <v>1095</v>
      </c>
      <c r="D22" s="910"/>
      <c r="E22" s="911"/>
      <c r="F22" s="729">
        <v>20</v>
      </c>
      <c r="G22" s="736"/>
      <c r="H22" s="737"/>
      <c r="I22" s="737"/>
      <c r="J22" s="736"/>
      <c r="K22" s="737"/>
      <c r="L22" s="738"/>
      <c r="M22" s="737"/>
      <c r="N22" s="737"/>
      <c r="O22" s="64"/>
      <c r="P22" s="736"/>
      <c r="Q22" s="737"/>
      <c r="R22" s="738"/>
      <c r="S22" s="65"/>
      <c r="T22" s="737"/>
      <c r="U22" s="64"/>
      <c r="V22" s="736"/>
      <c r="W22" s="737"/>
      <c r="X22" s="738"/>
      <c r="Y22" s="65"/>
      <c r="Z22" s="737"/>
      <c r="AA22" s="64"/>
      <c r="AB22" s="736"/>
      <c r="AC22" s="737"/>
      <c r="AD22" s="738"/>
      <c r="AE22" s="736"/>
      <c r="AF22" s="737"/>
      <c r="AG22" s="738"/>
      <c r="AH22" s="736"/>
      <c r="AI22" s="737"/>
      <c r="AJ22" s="738"/>
      <c r="AK22" s="736"/>
      <c r="AL22" s="737"/>
      <c r="AM22" s="738"/>
      <c r="AN22" s="737"/>
      <c r="AO22" s="737"/>
      <c r="AP22" s="742"/>
    </row>
    <row r="23" spans="2:42" ht="20.100000000000001" customHeight="1" x14ac:dyDescent="0.15">
      <c r="B23" s="907"/>
      <c r="C23" s="912" t="s">
        <v>528</v>
      </c>
      <c r="D23" s="913"/>
      <c r="E23" s="914"/>
      <c r="F23" s="729">
        <v>20</v>
      </c>
      <c r="G23" s="736"/>
      <c r="H23" s="737"/>
      <c r="I23" s="737"/>
      <c r="J23" s="736"/>
      <c r="K23" s="737"/>
      <c r="L23" s="738"/>
      <c r="M23" s="737"/>
      <c r="N23" s="737"/>
      <c r="O23" s="64"/>
      <c r="P23" s="736"/>
      <c r="Q23" s="737"/>
      <c r="R23" s="738"/>
      <c r="S23" s="65"/>
      <c r="T23" s="737"/>
      <c r="U23" s="64"/>
      <c r="V23" s="736"/>
      <c r="W23" s="737"/>
      <c r="X23" s="738"/>
      <c r="Y23" s="65"/>
      <c r="Z23" s="737"/>
      <c r="AA23" s="64"/>
      <c r="AB23" s="736"/>
      <c r="AC23" s="737"/>
      <c r="AD23" s="738"/>
      <c r="AE23" s="736"/>
      <c r="AF23" s="737"/>
      <c r="AG23" s="738"/>
      <c r="AH23" s="739"/>
      <c r="AI23" s="740"/>
      <c r="AJ23" s="741"/>
      <c r="AK23" s="739"/>
      <c r="AL23" s="740"/>
      <c r="AM23" s="741"/>
      <c r="AN23" s="740"/>
      <c r="AO23" s="740"/>
      <c r="AP23" s="742"/>
    </row>
    <row r="24" spans="2:42" ht="20.100000000000001" customHeight="1" x14ac:dyDescent="0.15">
      <c r="B24" s="907"/>
      <c r="C24" s="909" t="s">
        <v>1096</v>
      </c>
      <c r="D24" s="910"/>
      <c r="E24" s="911"/>
      <c r="F24" s="729">
        <v>20</v>
      </c>
      <c r="G24" s="736"/>
      <c r="H24" s="737"/>
      <c r="I24" s="737"/>
      <c r="J24" s="736"/>
      <c r="K24" s="737"/>
      <c r="L24" s="738"/>
      <c r="M24" s="737"/>
      <c r="N24" s="737"/>
      <c r="O24" s="64"/>
      <c r="P24" s="736"/>
      <c r="Q24" s="737"/>
      <c r="R24" s="738"/>
      <c r="S24" s="65"/>
      <c r="T24" s="737"/>
      <c r="U24" s="64"/>
      <c r="V24" s="736"/>
      <c r="W24" s="737"/>
      <c r="X24" s="738"/>
      <c r="Y24" s="65"/>
      <c r="Z24" s="737"/>
      <c r="AA24" s="64"/>
      <c r="AB24" s="736"/>
      <c r="AC24" s="737"/>
      <c r="AD24" s="738"/>
      <c r="AE24" s="736"/>
      <c r="AF24" s="737"/>
      <c r="AG24" s="738"/>
      <c r="AH24" s="736"/>
      <c r="AI24" s="737"/>
      <c r="AJ24" s="738"/>
      <c r="AK24" s="736"/>
      <c r="AL24" s="737"/>
      <c r="AM24" s="738"/>
      <c r="AN24" s="737"/>
      <c r="AO24" s="737"/>
      <c r="AP24" s="742"/>
    </row>
    <row r="25" spans="2:42" ht="20.100000000000001" customHeight="1" x14ac:dyDescent="0.15">
      <c r="B25" s="907"/>
      <c r="C25" s="909" t="s">
        <v>529</v>
      </c>
      <c r="D25" s="910"/>
      <c r="E25" s="911"/>
      <c r="F25" s="729">
        <v>20</v>
      </c>
      <c r="G25" s="736"/>
      <c r="H25" s="737"/>
      <c r="I25" s="737"/>
      <c r="J25" s="736"/>
      <c r="K25" s="737"/>
      <c r="L25" s="738"/>
      <c r="M25" s="737"/>
      <c r="N25" s="737"/>
      <c r="O25" s="64"/>
      <c r="P25" s="736"/>
      <c r="Q25" s="737"/>
      <c r="R25" s="738"/>
      <c r="S25" s="65"/>
      <c r="T25" s="737"/>
      <c r="U25" s="64"/>
      <c r="V25" s="736"/>
      <c r="W25" s="737"/>
      <c r="X25" s="738"/>
      <c r="Y25" s="65"/>
      <c r="Z25" s="737"/>
      <c r="AA25" s="64"/>
      <c r="AB25" s="736"/>
      <c r="AC25" s="737"/>
      <c r="AD25" s="738"/>
      <c r="AE25" s="736"/>
      <c r="AF25" s="737"/>
      <c r="AG25" s="738"/>
      <c r="AH25" s="736"/>
      <c r="AI25" s="737"/>
      <c r="AJ25" s="738"/>
      <c r="AK25" s="736"/>
      <c r="AL25" s="737"/>
      <c r="AM25" s="738"/>
      <c r="AN25" s="737"/>
      <c r="AO25" s="737"/>
      <c r="AP25" s="742"/>
    </row>
    <row r="26" spans="2:42" ht="20.100000000000001" customHeight="1" x14ac:dyDescent="0.15">
      <c r="B26" s="907"/>
      <c r="C26" s="912" t="s">
        <v>1033</v>
      </c>
      <c r="D26" s="913"/>
      <c r="E26" s="914"/>
      <c r="F26" s="729">
        <v>70</v>
      </c>
      <c r="G26" s="736"/>
      <c r="H26" s="737"/>
      <c r="I26" s="737"/>
      <c r="J26" s="736"/>
      <c r="K26" s="737"/>
      <c r="L26" s="738"/>
      <c r="M26" s="737"/>
      <c r="N26" s="737"/>
      <c r="O26" s="64"/>
      <c r="P26" s="736"/>
      <c r="Q26" s="737"/>
      <c r="R26" s="738"/>
      <c r="S26" s="65"/>
      <c r="T26" s="737"/>
      <c r="U26" s="64"/>
      <c r="V26" s="736"/>
      <c r="W26" s="737"/>
      <c r="X26" s="738"/>
      <c r="Y26" s="65"/>
      <c r="Z26" s="737"/>
      <c r="AA26" s="64"/>
      <c r="AB26" s="736"/>
      <c r="AC26" s="737"/>
      <c r="AD26" s="738"/>
      <c r="AE26" s="736"/>
      <c r="AF26" s="737"/>
      <c r="AG26" s="738"/>
      <c r="AH26" s="736"/>
      <c r="AI26" s="737"/>
      <c r="AJ26" s="738"/>
      <c r="AK26" s="736"/>
      <c r="AL26" s="737"/>
      <c r="AM26" s="738"/>
      <c r="AN26" s="737"/>
      <c r="AO26" s="737"/>
      <c r="AP26" s="742"/>
    </row>
    <row r="27" spans="2:42" ht="20.100000000000001" customHeight="1" x14ac:dyDescent="0.15">
      <c r="B27" s="907"/>
      <c r="C27" s="912" t="s">
        <v>397</v>
      </c>
      <c r="D27" s="913"/>
      <c r="E27" s="914"/>
      <c r="F27" s="729">
        <v>20</v>
      </c>
      <c r="G27" s="736"/>
      <c r="H27" s="737"/>
      <c r="I27" s="737"/>
      <c r="J27" s="736"/>
      <c r="K27" s="737"/>
      <c r="L27" s="738"/>
      <c r="M27" s="737"/>
      <c r="N27" s="737"/>
      <c r="O27" s="64"/>
      <c r="P27" s="736"/>
      <c r="Q27" s="737"/>
      <c r="R27" s="738"/>
      <c r="S27" s="65"/>
      <c r="T27" s="737"/>
      <c r="U27" s="64"/>
      <c r="V27" s="736"/>
      <c r="W27" s="737"/>
      <c r="X27" s="738"/>
      <c r="Y27" s="65"/>
      <c r="Z27" s="737"/>
      <c r="AA27" s="64"/>
      <c r="AB27" s="736"/>
      <c r="AC27" s="737"/>
      <c r="AD27" s="738"/>
      <c r="AE27" s="736"/>
      <c r="AF27" s="737"/>
      <c r="AG27" s="738"/>
      <c r="AH27" s="736"/>
      <c r="AI27" s="737"/>
      <c r="AJ27" s="738"/>
      <c r="AK27" s="736"/>
      <c r="AL27" s="737"/>
      <c r="AM27" s="738"/>
      <c r="AN27" s="737"/>
      <c r="AO27" s="737"/>
      <c r="AP27" s="742"/>
    </row>
    <row r="28" spans="2:42" ht="20.100000000000001" customHeight="1" x14ac:dyDescent="0.15">
      <c r="B28" s="907"/>
      <c r="C28" s="888" t="s">
        <v>1097</v>
      </c>
      <c r="D28" s="889"/>
      <c r="E28" s="890"/>
      <c r="F28" s="729">
        <v>10</v>
      </c>
      <c r="G28" s="736"/>
      <c r="H28" s="737"/>
      <c r="I28" s="737"/>
      <c r="J28" s="736"/>
      <c r="K28" s="737"/>
      <c r="L28" s="738"/>
      <c r="M28" s="737"/>
      <c r="N28" s="737"/>
      <c r="O28" s="64"/>
      <c r="P28" s="736"/>
      <c r="Q28" s="737"/>
      <c r="R28" s="738"/>
      <c r="S28" s="65"/>
      <c r="T28" s="737"/>
      <c r="U28" s="64"/>
      <c r="V28" s="736"/>
      <c r="W28" s="737"/>
      <c r="X28" s="738"/>
      <c r="Y28" s="65"/>
      <c r="Z28" s="737"/>
      <c r="AA28" s="64"/>
      <c r="AB28" s="736"/>
      <c r="AC28" s="737"/>
      <c r="AD28" s="738"/>
      <c r="AE28" s="736"/>
      <c r="AF28" s="737"/>
      <c r="AG28" s="738"/>
      <c r="AH28" s="736"/>
      <c r="AI28" s="737"/>
      <c r="AJ28" s="738"/>
      <c r="AK28" s="736"/>
      <c r="AL28" s="737"/>
      <c r="AM28" s="738"/>
      <c r="AN28" s="737"/>
      <c r="AO28" s="737"/>
      <c r="AP28" s="742"/>
    </row>
    <row r="29" spans="2:42" ht="20.100000000000001" customHeight="1" x14ac:dyDescent="0.15">
      <c r="B29" s="907"/>
      <c r="C29" s="891" t="s">
        <v>533</v>
      </c>
      <c r="D29" s="853"/>
      <c r="E29" s="892"/>
      <c r="F29" s="729">
        <v>10</v>
      </c>
      <c r="G29" s="736"/>
      <c r="H29" s="737"/>
      <c r="I29" s="737"/>
      <c r="J29" s="736"/>
      <c r="K29" s="737"/>
      <c r="L29" s="738"/>
      <c r="M29" s="737"/>
      <c r="N29" s="737"/>
      <c r="O29" s="64"/>
      <c r="P29" s="736"/>
      <c r="Q29" s="737"/>
      <c r="R29" s="738"/>
      <c r="S29" s="65"/>
      <c r="T29" s="737"/>
      <c r="U29" s="64"/>
      <c r="V29" s="736"/>
      <c r="W29" s="737"/>
      <c r="X29" s="738"/>
      <c r="Y29" s="65"/>
      <c r="Z29" s="737"/>
      <c r="AA29" s="64"/>
      <c r="AB29" s="736"/>
      <c r="AC29" s="737"/>
      <c r="AD29" s="738"/>
      <c r="AE29" s="736"/>
      <c r="AF29" s="737"/>
      <c r="AG29" s="738"/>
      <c r="AH29" s="736"/>
      <c r="AI29" s="737"/>
      <c r="AJ29" s="738"/>
      <c r="AK29" s="736"/>
      <c r="AL29" s="737"/>
      <c r="AM29" s="738"/>
      <c r="AN29" s="737"/>
      <c r="AO29" s="737"/>
      <c r="AP29" s="742"/>
    </row>
    <row r="30" spans="2:42" ht="20.100000000000001" customHeight="1" x14ac:dyDescent="0.15">
      <c r="B30" s="907"/>
      <c r="C30" s="891" t="s">
        <v>1098</v>
      </c>
      <c r="D30" s="853"/>
      <c r="E30" s="892"/>
      <c r="F30" s="729">
        <v>20</v>
      </c>
      <c r="G30" s="769"/>
      <c r="H30" s="769"/>
      <c r="I30" s="769"/>
      <c r="J30" s="777"/>
      <c r="K30" s="769"/>
      <c r="L30" s="778"/>
      <c r="M30" s="769"/>
      <c r="N30" s="769"/>
      <c r="O30" s="779"/>
      <c r="P30" s="777"/>
      <c r="Q30" s="769"/>
      <c r="R30" s="778"/>
      <c r="S30" s="780"/>
      <c r="T30" s="769"/>
      <c r="U30" s="779"/>
      <c r="V30" s="777"/>
      <c r="W30" s="769"/>
      <c r="X30" s="778"/>
      <c r="Y30" s="780"/>
      <c r="Z30" s="769"/>
      <c r="AA30" s="779"/>
      <c r="AB30" s="777"/>
      <c r="AC30" s="769"/>
      <c r="AD30" s="778"/>
      <c r="AE30" s="777"/>
      <c r="AF30" s="769"/>
      <c r="AG30" s="778"/>
      <c r="AH30" s="777"/>
      <c r="AI30" s="769"/>
      <c r="AJ30" s="778"/>
      <c r="AK30" s="777"/>
      <c r="AL30" s="769"/>
      <c r="AM30" s="778"/>
      <c r="AN30" s="769"/>
      <c r="AO30" s="769"/>
      <c r="AP30" s="769"/>
    </row>
    <row r="31" spans="2:42" ht="20.100000000000001" customHeight="1" x14ac:dyDescent="0.15">
      <c r="B31" s="908"/>
      <c r="C31" s="893" t="s">
        <v>356</v>
      </c>
      <c r="D31" s="894"/>
      <c r="E31" s="895"/>
      <c r="F31" s="729">
        <v>30</v>
      </c>
      <c r="G31" s="485"/>
      <c r="H31" s="486"/>
      <c r="I31" s="486"/>
      <c r="J31" s="487"/>
      <c r="K31" s="486"/>
      <c r="L31" s="488"/>
      <c r="M31" s="486"/>
      <c r="N31" s="486"/>
      <c r="O31" s="489"/>
      <c r="P31" s="487"/>
      <c r="Q31" s="486"/>
      <c r="R31" s="488"/>
      <c r="S31" s="490"/>
      <c r="T31" s="486"/>
      <c r="U31" s="489"/>
      <c r="V31" s="487"/>
      <c r="W31" s="486"/>
      <c r="X31" s="488"/>
      <c r="Y31" s="490"/>
      <c r="Z31" s="486"/>
      <c r="AA31" s="489"/>
      <c r="AB31" s="487"/>
      <c r="AC31" s="486"/>
      <c r="AD31" s="488"/>
      <c r="AE31" s="487"/>
      <c r="AF31" s="486"/>
      <c r="AG31" s="488"/>
      <c r="AH31" s="487"/>
      <c r="AI31" s="486"/>
      <c r="AJ31" s="488"/>
      <c r="AK31" s="487"/>
      <c r="AL31" s="486"/>
      <c r="AM31" s="488"/>
      <c r="AN31" s="486"/>
      <c r="AO31" s="486"/>
      <c r="AP31" s="491"/>
    </row>
    <row r="32" spans="2:42" ht="20.100000000000001" customHeight="1" x14ac:dyDescent="0.15">
      <c r="B32" s="896" t="s">
        <v>536</v>
      </c>
      <c r="C32" s="899"/>
      <c r="D32" s="900"/>
      <c r="E32" s="900"/>
      <c r="F32" s="900"/>
      <c r="G32" s="901"/>
      <c r="H32" s="901"/>
      <c r="I32" s="901"/>
      <c r="J32" s="901"/>
      <c r="K32" s="901"/>
      <c r="L32" s="901"/>
      <c r="M32" s="901"/>
      <c r="N32" s="901"/>
      <c r="O32" s="901"/>
      <c r="P32" s="901"/>
      <c r="Q32" s="901"/>
      <c r="R32" s="901"/>
      <c r="S32" s="901"/>
      <c r="T32" s="901"/>
      <c r="U32" s="901"/>
      <c r="V32" s="901"/>
      <c r="W32" s="901"/>
      <c r="X32" s="901"/>
      <c r="Y32" s="901"/>
      <c r="Z32" s="901"/>
      <c r="AA32" s="901"/>
      <c r="AB32" s="901"/>
      <c r="AC32" s="901"/>
      <c r="AD32" s="901"/>
      <c r="AE32" s="901"/>
      <c r="AF32" s="901"/>
      <c r="AG32" s="901"/>
      <c r="AH32" s="901"/>
      <c r="AI32" s="901"/>
      <c r="AJ32" s="901"/>
      <c r="AK32" s="901"/>
      <c r="AL32" s="901"/>
      <c r="AM32" s="901"/>
      <c r="AN32" s="901"/>
      <c r="AO32" s="901"/>
      <c r="AP32" s="902"/>
    </row>
    <row r="33" spans="2:42" ht="20.100000000000001" customHeight="1" x14ac:dyDescent="0.15">
      <c r="B33" s="897"/>
      <c r="C33" s="743"/>
      <c r="D33" s="744" t="s">
        <v>1034</v>
      </c>
      <c r="E33" s="744"/>
      <c r="F33" s="744" t="s">
        <v>1035</v>
      </c>
      <c r="G33" s="744"/>
      <c r="H33" s="744"/>
      <c r="I33" s="744"/>
      <c r="J33" s="744"/>
      <c r="K33" s="744"/>
      <c r="L33" s="744"/>
      <c r="M33" s="744"/>
      <c r="N33" s="744"/>
      <c r="O33" s="744" t="s">
        <v>1036</v>
      </c>
      <c r="P33" s="744"/>
      <c r="Q33" s="744"/>
      <c r="R33" s="726"/>
      <c r="S33" s="726"/>
      <c r="T33" s="726"/>
      <c r="U33" s="726"/>
      <c r="V33" s="767"/>
      <c r="W33" s="767"/>
      <c r="Y33" s="745"/>
      <c r="Z33" s="745"/>
      <c r="AA33" s="745"/>
      <c r="AB33" s="745"/>
      <c r="AC33" s="767"/>
      <c r="AD33" s="767"/>
      <c r="AI33" s="767"/>
      <c r="AJ33" s="767"/>
      <c r="AK33" s="767"/>
      <c r="AL33" s="767"/>
      <c r="AM33" s="767"/>
      <c r="AN33" s="767"/>
      <c r="AO33" s="767"/>
      <c r="AP33" s="67"/>
    </row>
    <row r="34" spans="2:42" ht="20.100000000000001" customHeight="1" thickBot="1" x14ac:dyDescent="0.2">
      <c r="B34" s="898"/>
      <c r="C34" s="903"/>
      <c r="D34" s="904"/>
      <c r="E34" s="904"/>
      <c r="F34" s="904"/>
      <c r="G34" s="904"/>
      <c r="H34" s="904"/>
      <c r="I34" s="904"/>
      <c r="J34" s="904"/>
      <c r="K34" s="904"/>
      <c r="L34" s="904"/>
      <c r="M34" s="904"/>
      <c r="N34" s="904"/>
      <c r="O34" s="904"/>
      <c r="P34" s="904"/>
      <c r="Q34" s="904"/>
      <c r="R34" s="904"/>
      <c r="S34" s="904"/>
      <c r="T34" s="904"/>
      <c r="U34" s="904"/>
      <c r="V34" s="904"/>
      <c r="W34" s="904"/>
      <c r="X34" s="904"/>
      <c r="Y34" s="904"/>
      <c r="Z34" s="904"/>
      <c r="AA34" s="904"/>
      <c r="AB34" s="904"/>
      <c r="AC34" s="904"/>
      <c r="AD34" s="904"/>
      <c r="AE34" s="904"/>
      <c r="AF34" s="904"/>
      <c r="AG34" s="904"/>
      <c r="AH34" s="904"/>
      <c r="AI34" s="904"/>
      <c r="AJ34" s="904"/>
      <c r="AK34" s="904"/>
      <c r="AL34" s="904"/>
      <c r="AM34" s="904"/>
      <c r="AN34" s="904"/>
      <c r="AO34" s="904"/>
      <c r="AP34" s="905"/>
    </row>
    <row r="35" spans="2:42" ht="9.9499999999999993" customHeight="1" x14ac:dyDescent="0.15">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row>
    <row r="36" spans="2:42" ht="24.95" customHeight="1" thickBot="1" x14ac:dyDescent="0.2">
      <c r="B36" s="52" t="s">
        <v>530</v>
      </c>
    </row>
    <row r="37" spans="2:42" ht="20.100000000000001" customHeight="1" thickBot="1" x14ac:dyDescent="0.2">
      <c r="B37" s="873" t="s">
        <v>16</v>
      </c>
      <c r="C37" s="874"/>
      <c r="D37" s="874"/>
      <c r="E37" s="874"/>
      <c r="F37" s="874"/>
      <c r="G37" s="874"/>
      <c r="H37" s="874"/>
      <c r="I37" s="874"/>
      <c r="J37" s="874"/>
      <c r="K37" s="874"/>
      <c r="L37" s="874"/>
      <c r="M37" s="874"/>
      <c r="N37" s="875"/>
      <c r="O37" s="876" t="s">
        <v>15</v>
      </c>
      <c r="P37" s="877"/>
      <c r="Q37" s="877"/>
      <c r="R37" s="877"/>
      <c r="S37" s="877"/>
      <c r="T37" s="877"/>
      <c r="U37" s="877"/>
      <c r="V37" s="877"/>
      <c r="W37" s="877"/>
      <c r="X37" s="877"/>
      <c r="Y37" s="877"/>
      <c r="Z37" s="877"/>
      <c r="AA37" s="877"/>
      <c r="AB37" s="877"/>
      <c r="AC37" s="877"/>
      <c r="AD37" s="877"/>
      <c r="AE37" s="877"/>
      <c r="AF37" s="877"/>
      <c r="AG37" s="877"/>
      <c r="AH37" s="877"/>
      <c r="AI37" s="877"/>
      <c r="AJ37" s="877"/>
      <c r="AK37" s="877"/>
      <c r="AL37" s="877"/>
      <c r="AM37" s="877"/>
      <c r="AN37" s="877"/>
      <c r="AO37" s="877"/>
      <c r="AP37" s="878"/>
    </row>
    <row r="38" spans="2:42" ht="39.950000000000003" customHeight="1" x14ac:dyDescent="0.15">
      <c r="B38" s="879" t="s">
        <v>11</v>
      </c>
      <c r="C38" s="880"/>
      <c r="D38" s="880"/>
      <c r="E38" s="881" t="s">
        <v>1060</v>
      </c>
      <c r="F38" s="882"/>
      <c r="G38" s="882"/>
      <c r="H38" s="882"/>
      <c r="I38" s="882"/>
      <c r="J38" s="882"/>
      <c r="K38" s="882"/>
      <c r="L38" s="882"/>
      <c r="M38" s="882"/>
      <c r="N38" s="883"/>
      <c r="O38" s="884" t="s">
        <v>8</v>
      </c>
      <c r="P38" s="880"/>
      <c r="Q38" s="880"/>
      <c r="R38" s="880"/>
      <c r="S38" s="880"/>
      <c r="T38" s="885" t="s">
        <v>1063</v>
      </c>
      <c r="U38" s="886"/>
      <c r="V38" s="886"/>
      <c r="W38" s="886"/>
      <c r="X38" s="886"/>
      <c r="Y38" s="886"/>
      <c r="Z38" s="886"/>
      <c r="AA38" s="886"/>
      <c r="AB38" s="886"/>
      <c r="AC38" s="886"/>
      <c r="AD38" s="886"/>
      <c r="AE38" s="886"/>
      <c r="AF38" s="886"/>
      <c r="AG38" s="886"/>
      <c r="AH38" s="886"/>
      <c r="AI38" s="886"/>
      <c r="AJ38" s="886"/>
      <c r="AK38" s="886"/>
      <c r="AL38" s="886"/>
      <c r="AM38" s="886"/>
      <c r="AN38" s="886"/>
      <c r="AO38" s="886"/>
      <c r="AP38" s="887"/>
    </row>
    <row r="39" spans="2:42" ht="39.950000000000003" customHeight="1" x14ac:dyDescent="0.15">
      <c r="B39" s="850" t="s">
        <v>12</v>
      </c>
      <c r="C39" s="851"/>
      <c r="D39" s="851"/>
      <c r="E39" s="852" t="s">
        <v>1061</v>
      </c>
      <c r="F39" s="853"/>
      <c r="G39" s="853"/>
      <c r="H39" s="853"/>
      <c r="I39" s="853"/>
      <c r="J39" s="853"/>
      <c r="K39" s="853"/>
      <c r="L39" s="853"/>
      <c r="M39" s="853"/>
      <c r="N39" s="854"/>
      <c r="O39" s="855" t="s">
        <v>9</v>
      </c>
      <c r="P39" s="851"/>
      <c r="Q39" s="851"/>
      <c r="R39" s="851"/>
      <c r="S39" s="851"/>
      <c r="T39" s="852" t="s">
        <v>531</v>
      </c>
      <c r="U39" s="856"/>
      <c r="V39" s="856"/>
      <c r="W39" s="856"/>
      <c r="X39" s="856"/>
      <c r="Y39" s="856"/>
      <c r="Z39" s="856"/>
      <c r="AA39" s="856"/>
      <c r="AB39" s="856"/>
      <c r="AC39" s="856"/>
      <c r="AD39" s="856"/>
      <c r="AE39" s="856"/>
      <c r="AF39" s="856"/>
      <c r="AG39" s="856"/>
      <c r="AH39" s="856"/>
      <c r="AI39" s="856"/>
      <c r="AJ39" s="856"/>
      <c r="AK39" s="856"/>
      <c r="AL39" s="856"/>
      <c r="AM39" s="856"/>
      <c r="AN39" s="856"/>
      <c r="AO39" s="856"/>
      <c r="AP39" s="857"/>
    </row>
    <row r="40" spans="2:42" ht="39.950000000000003" customHeight="1" x14ac:dyDescent="0.15">
      <c r="B40" s="850" t="s">
        <v>13</v>
      </c>
      <c r="C40" s="851"/>
      <c r="D40" s="851"/>
      <c r="E40" s="858" t="s">
        <v>532</v>
      </c>
      <c r="F40" s="859"/>
      <c r="G40" s="859"/>
      <c r="H40" s="859"/>
      <c r="I40" s="859"/>
      <c r="J40" s="859"/>
      <c r="K40" s="859"/>
      <c r="L40" s="859"/>
      <c r="M40" s="859"/>
      <c r="N40" s="860"/>
      <c r="O40" s="855" t="s">
        <v>10</v>
      </c>
      <c r="P40" s="851"/>
      <c r="Q40" s="851"/>
      <c r="R40" s="851"/>
      <c r="S40" s="851"/>
      <c r="T40" s="863" t="s">
        <v>1064</v>
      </c>
      <c r="U40" s="864"/>
      <c r="V40" s="864"/>
      <c r="W40" s="864"/>
      <c r="X40" s="864"/>
      <c r="Y40" s="864"/>
      <c r="Z40" s="864"/>
      <c r="AA40" s="864"/>
      <c r="AB40" s="864"/>
      <c r="AC40" s="864"/>
      <c r="AD40" s="864"/>
      <c r="AE40" s="864"/>
      <c r="AF40" s="864"/>
      <c r="AG40" s="864"/>
      <c r="AH40" s="864"/>
      <c r="AI40" s="864"/>
      <c r="AJ40" s="864"/>
      <c r="AK40" s="864"/>
      <c r="AL40" s="864"/>
      <c r="AM40" s="864"/>
      <c r="AN40" s="864"/>
      <c r="AO40" s="864"/>
      <c r="AP40" s="865"/>
    </row>
    <row r="41" spans="2:42" ht="39.950000000000003" customHeight="1" thickBot="1" x14ac:dyDescent="0.2">
      <c r="B41" s="869" t="s">
        <v>14</v>
      </c>
      <c r="C41" s="862"/>
      <c r="D41" s="862"/>
      <c r="E41" s="870" t="s">
        <v>1062</v>
      </c>
      <c r="F41" s="871"/>
      <c r="G41" s="871"/>
      <c r="H41" s="871"/>
      <c r="I41" s="871"/>
      <c r="J41" s="871"/>
      <c r="K41" s="871"/>
      <c r="L41" s="871"/>
      <c r="M41" s="871"/>
      <c r="N41" s="872"/>
      <c r="O41" s="861"/>
      <c r="P41" s="862"/>
      <c r="Q41" s="862"/>
      <c r="R41" s="862"/>
      <c r="S41" s="862"/>
      <c r="T41" s="866"/>
      <c r="U41" s="867"/>
      <c r="V41" s="867"/>
      <c r="W41" s="867"/>
      <c r="X41" s="867"/>
      <c r="Y41" s="867"/>
      <c r="Z41" s="867"/>
      <c r="AA41" s="867"/>
      <c r="AB41" s="867"/>
      <c r="AC41" s="867"/>
      <c r="AD41" s="867"/>
      <c r="AE41" s="867"/>
      <c r="AF41" s="867"/>
      <c r="AG41" s="867"/>
      <c r="AH41" s="867"/>
      <c r="AI41" s="867"/>
      <c r="AJ41" s="867"/>
      <c r="AK41" s="867"/>
      <c r="AL41" s="867"/>
      <c r="AM41" s="867"/>
      <c r="AN41" s="867"/>
      <c r="AO41" s="867"/>
      <c r="AP41" s="868"/>
    </row>
    <row r="42" spans="2:42" ht="9.75" customHeight="1" x14ac:dyDescent="0.15">
      <c r="B42" s="58"/>
    </row>
  </sheetData>
  <mergeCells count="131">
    <mergeCell ref="B5:C5"/>
    <mergeCell ref="D5:G5"/>
    <mergeCell ref="H5:AA5"/>
    <mergeCell ref="B6:G6"/>
    <mergeCell ref="H6:M6"/>
    <mergeCell ref="N6:P6"/>
    <mergeCell ref="Q6:X6"/>
    <mergeCell ref="Y6:AA6"/>
    <mergeCell ref="C2:D2"/>
    <mergeCell ref="F2:N2"/>
    <mergeCell ref="O2:Q2"/>
    <mergeCell ref="R2:U2"/>
    <mergeCell ref="V2:X2"/>
    <mergeCell ref="Y2:AA2"/>
    <mergeCell ref="B8:C8"/>
    <mergeCell ref="D8:G8"/>
    <mergeCell ref="H8:M8"/>
    <mergeCell ref="N8:P8"/>
    <mergeCell ref="Q8:X8"/>
    <mergeCell ref="Y8:AA8"/>
    <mergeCell ref="B7:C7"/>
    <mergeCell ref="D7:G7"/>
    <mergeCell ref="H7:M7"/>
    <mergeCell ref="N7:P7"/>
    <mergeCell ref="Q7:X7"/>
    <mergeCell ref="Y7:AA7"/>
    <mergeCell ref="B10:C10"/>
    <mergeCell ref="D10:G10"/>
    <mergeCell ref="H10:M10"/>
    <mergeCell ref="N10:P10"/>
    <mergeCell ref="Q10:X10"/>
    <mergeCell ref="Y10:AA10"/>
    <mergeCell ref="B9:C9"/>
    <mergeCell ref="D9:G9"/>
    <mergeCell ref="H9:M9"/>
    <mergeCell ref="N9:P9"/>
    <mergeCell ref="Q9:X9"/>
    <mergeCell ref="Y9:AA9"/>
    <mergeCell ref="B12:C12"/>
    <mergeCell ref="D12:G12"/>
    <mergeCell ref="H12:M12"/>
    <mergeCell ref="N12:P12"/>
    <mergeCell ref="Q12:X12"/>
    <mergeCell ref="Y12:AA12"/>
    <mergeCell ref="B11:C11"/>
    <mergeCell ref="D11:G11"/>
    <mergeCell ref="H11:M11"/>
    <mergeCell ref="N11:P11"/>
    <mergeCell ref="Q11:X11"/>
    <mergeCell ref="Y11:AA11"/>
    <mergeCell ref="B14:C14"/>
    <mergeCell ref="D14:G14"/>
    <mergeCell ref="H14:M14"/>
    <mergeCell ref="N14:P14"/>
    <mergeCell ref="Q14:X14"/>
    <mergeCell ref="Y14:AA14"/>
    <mergeCell ref="B13:C13"/>
    <mergeCell ref="D13:G13"/>
    <mergeCell ref="H13:M13"/>
    <mergeCell ref="N13:P13"/>
    <mergeCell ref="Q13:X13"/>
    <mergeCell ref="Y13:AA13"/>
    <mergeCell ref="B16:C16"/>
    <mergeCell ref="D16:G16"/>
    <mergeCell ref="H16:M16"/>
    <mergeCell ref="N16:P16"/>
    <mergeCell ref="Q16:X16"/>
    <mergeCell ref="Y16:AA16"/>
    <mergeCell ref="B15:C15"/>
    <mergeCell ref="D15:G15"/>
    <mergeCell ref="H15:M15"/>
    <mergeCell ref="N15:P15"/>
    <mergeCell ref="Q15:X15"/>
    <mergeCell ref="Y15:AA15"/>
    <mergeCell ref="B18:C18"/>
    <mergeCell ref="D18:G18"/>
    <mergeCell ref="H18:M18"/>
    <mergeCell ref="N18:P18"/>
    <mergeCell ref="Q18:X18"/>
    <mergeCell ref="Y18:AA18"/>
    <mergeCell ref="B17:C17"/>
    <mergeCell ref="D17:G17"/>
    <mergeCell ref="H17:M17"/>
    <mergeCell ref="N17:P17"/>
    <mergeCell ref="Q17:X17"/>
    <mergeCell ref="Y17:AA17"/>
    <mergeCell ref="S19:U19"/>
    <mergeCell ref="V19:X19"/>
    <mergeCell ref="Y19:AA19"/>
    <mergeCell ref="AB19:AD19"/>
    <mergeCell ref="AE19:AG19"/>
    <mergeCell ref="AH19:AJ19"/>
    <mergeCell ref="C19:E19"/>
    <mergeCell ref="G19:I19"/>
    <mergeCell ref="J19:L19"/>
    <mergeCell ref="M19:O19"/>
    <mergeCell ref="P19:R19"/>
    <mergeCell ref="B37:N37"/>
    <mergeCell ref="O37:AP37"/>
    <mergeCell ref="B38:D38"/>
    <mergeCell ref="E38:N38"/>
    <mergeCell ref="O38:S38"/>
    <mergeCell ref="T38:AP38"/>
    <mergeCell ref="C28:E28"/>
    <mergeCell ref="C29:E29"/>
    <mergeCell ref="C30:E30"/>
    <mergeCell ref="C31:E31"/>
    <mergeCell ref="B32:B34"/>
    <mergeCell ref="C32:AP32"/>
    <mergeCell ref="C34:AP34"/>
    <mergeCell ref="B19:B31"/>
    <mergeCell ref="C24:E24"/>
    <mergeCell ref="C25:E25"/>
    <mergeCell ref="C26:E26"/>
    <mergeCell ref="C27:E27"/>
    <mergeCell ref="AK19:AM19"/>
    <mergeCell ref="AN19:AP19"/>
    <mergeCell ref="C20:E20"/>
    <mergeCell ref="C21:E21"/>
    <mergeCell ref="C22:E22"/>
    <mergeCell ref="C23:E23"/>
    <mergeCell ref="B39:D39"/>
    <mergeCell ref="E39:N39"/>
    <mergeCell ref="O39:S39"/>
    <mergeCell ref="T39:AP39"/>
    <mergeCell ref="B40:D40"/>
    <mergeCell ref="E40:N40"/>
    <mergeCell ref="O40:S41"/>
    <mergeCell ref="T40:AP41"/>
    <mergeCell ref="B41:D41"/>
    <mergeCell ref="E41:N41"/>
  </mergeCells>
  <phoneticPr fontId="4"/>
  <pageMargins left="0.78740157480314965" right="0.78740157480314965" top="0.78740157480314965" bottom="0.78740157480314965" header="0.39370078740157483" footer="0.39370078740157483"/>
  <pageSetup paperSize="9" scale="5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52</vt:i4>
      </vt:variant>
      <vt:variant>
        <vt:lpstr>名前付き一覧</vt:lpstr>
      </vt:variant>
      <vt:variant>
        <vt:i4>26</vt:i4>
      </vt:variant>
    </vt:vector>
  </HeadingPairs>
  <TitlesOfParts>
    <vt:vector size="78" baseType="lpstr">
      <vt:lpstr>３-1　極早生標準技術</vt:lpstr>
      <vt:lpstr>３-2-1　早生標準技術</vt:lpstr>
      <vt:lpstr>３-2-2　早生マルチ標準技術</vt:lpstr>
      <vt:lpstr>３-3-1　いしじ標準技術</vt:lpstr>
      <vt:lpstr>３-3-2　いしじマルチ標準技術</vt:lpstr>
      <vt:lpstr>３-4　レモン標準技術</vt:lpstr>
      <vt:lpstr>３-5　はるみ標準技術</vt:lpstr>
      <vt:lpstr>３-6　はっさく標準技術</vt:lpstr>
      <vt:lpstr>１　対象経営の概要，２　前提条件</vt:lpstr>
      <vt:lpstr>３　はるか標準技術</vt:lpstr>
      <vt:lpstr>３-8　不知火標準技術</vt:lpstr>
      <vt:lpstr>４　経営収支</vt:lpstr>
      <vt:lpstr>５-1　極早生作業時間</vt:lpstr>
      <vt:lpstr>５-2-1　早生作業時間</vt:lpstr>
      <vt:lpstr>５-2-2　早生マルチ作業時間</vt:lpstr>
      <vt:lpstr>５-3-1　いしじ作業時間</vt:lpstr>
      <vt:lpstr>５-3-2　いしじマルチ作業時間</vt:lpstr>
      <vt:lpstr>５-4　レモン作業時間</vt:lpstr>
      <vt:lpstr>５-5　はるみ作業時間</vt:lpstr>
      <vt:lpstr>５-6　はっさく作業時間</vt:lpstr>
      <vt:lpstr>５　はるか作業時間</vt:lpstr>
      <vt:lpstr>５-8　不知火作業時間</vt:lpstr>
      <vt:lpstr>６　固定資本装備と減価償却費</vt:lpstr>
      <vt:lpstr>７-1　極早生部門収支</vt:lpstr>
      <vt:lpstr>８-1　極早生算出基礎</vt:lpstr>
      <vt:lpstr>７-2-1　早生部門収支</vt:lpstr>
      <vt:lpstr>８-2-1　早生算出基礎</vt:lpstr>
      <vt:lpstr>７-2-2　早生マルチ部門収支</vt:lpstr>
      <vt:lpstr>８-2-2　早生マルチ算出基礎</vt:lpstr>
      <vt:lpstr>７-3-1　いしじ部門収支</vt:lpstr>
      <vt:lpstr>８-3　いしじ算出基礎</vt:lpstr>
      <vt:lpstr>７-3-2　いしじマルチ部門収支</vt:lpstr>
      <vt:lpstr>８-3-2　いしじマルチ算出基礎</vt:lpstr>
      <vt:lpstr>７-4　レモン部門収支</vt:lpstr>
      <vt:lpstr>８-4　レモン算出基礎</vt:lpstr>
      <vt:lpstr>７-5　はるみ部門収支</vt:lpstr>
      <vt:lpstr>８-5　はるみ算出基礎</vt:lpstr>
      <vt:lpstr>７-6　はっさく部門収支 (2)</vt:lpstr>
      <vt:lpstr>８-6　はっさく算出基礎</vt:lpstr>
      <vt:lpstr>7　はるか部門収支</vt:lpstr>
      <vt:lpstr>8　はるか算出基礎</vt:lpstr>
      <vt:lpstr>７-8　不知火部門収支</vt:lpstr>
      <vt:lpstr>８-8　不知火算出基礎</vt:lpstr>
      <vt:lpstr>9-1極早生単価</vt:lpstr>
      <vt:lpstr>9-2早生単価</vt:lpstr>
      <vt:lpstr>9-3いしじ単価</vt:lpstr>
      <vt:lpstr>9-4レモン単価</vt:lpstr>
      <vt:lpstr>9-5はるみ単価</vt:lpstr>
      <vt:lpstr>9-6はっさく単価</vt:lpstr>
      <vt:lpstr>9　はるか単価</vt:lpstr>
      <vt:lpstr>5作業時間</vt:lpstr>
      <vt:lpstr>9-8不知火単価</vt:lpstr>
      <vt:lpstr>'４　経営収支'!Print_Area</vt:lpstr>
      <vt:lpstr>'５　はるか作業時間'!Print_Area</vt:lpstr>
      <vt:lpstr>'５-1　極早生作業時間'!Print_Area</vt:lpstr>
      <vt:lpstr>'５-2-1　早生作業時間'!Print_Area</vt:lpstr>
      <vt:lpstr>'５-2-2　早生マルチ作業時間'!Print_Area</vt:lpstr>
      <vt:lpstr>'５-3-1　いしじ作業時間'!Print_Area</vt:lpstr>
      <vt:lpstr>'５-3-2　いしじマルチ作業時間'!Print_Area</vt:lpstr>
      <vt:lpstr>'５-4　レモン作業時間'!Print_Area</vt:lpstr>
      <vt:lpstr>'５-5　はるみ作業時間'!Print_Area</vt:lpstr>
      <vt:lpstr>'５-6　はっさく作業時間'!Print_Area</vt:lpstr>
      <vt:lpstr>'５-8　不知火作業時間'!Print_Area</vt:lpstr>
      <vt:lpstr>'６　固定資本装備と減価償却費'!Print_Area</vt:lpstr>
      <vt:lpstr>'7　はるか部門収支'!Print_Area</vt:lpstr>
      <vt:lpstr>'７-1　極早生部門収支'!Print_Area</vt:lpstr>
      <vt:lpstr>'７-2-1　早生部門収支'!Print_Area</vt:lpstr>
      <vt:lpstr>'７-2-2　早生マルチ部門収支'!Print_Area</vt:lpstr>
      <vt:lpstr>'７-3-1　いしじ部門収支'!Print_Area</vt:lpstr>
      <vt:lpstr>'７-3-2　いしじマルチ部門収支'!Print_Area</vt:lpstr>
      <vt:lpstr>'７-4　レモン部門収支'!Print_Area</vt:lpstr>
      <vt:lpstr>'７-5　はるみ部門収支'!Print_Area</vt:lpstr>
      <vt:lpstr>'７-6　はっさく部門収支 (2)'!Print_Area</vt:lpstr>
      <vt:lpstr>'７-8　不知火部門収支'!Print_Area</vt:lpstr>
      <vt:lpstr>'8　はるか算出基礎'!Print_Area</vt:lpstr>
      <vt:lpstr>'８-5　はるみ算出基礎'!Print_Area</vt:lpstr>
      <vt:lpstr>'８-6　はっさく算出基礎'!Print_Area</vt:lpstr>
      <vt:lpstr>'８-8　不知火算出基礎'!Print_Area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金谷新作</dc:creator>
  <cp:lastModifiedBy>広島県</cp:lastModifiedBy>
  <cp:lastPrinted>2015-03-03T07:52:02Z</cp:lastPrinted>
  <dcterms:created xsi:type="dcterms:W3CDTF">2005-02-26T02:20:11Z</dcterms:created>
  <dcterms:modified xsi:type="dcterms:W3CDTF">2015-03-24T10:23:57Z</dcterms:modified>
</cp:coreProperties>
</file>